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Propietario\Documents\2021\TRIMESTRALES\TRIMESTRALES 2021\TRIMESTRALES F3 DEL 2021\"/>
    </mc:Choice>
  </mc:AlternateContent>
  <xr:revisionPtr revIDLastSave="0" documentId="13_ncr:1_{0F0E8834-4695-4ABF-AE47-48D53ADB2CF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ndo 3" sheetId="10" r:id="rId1"/>
    <sheet name="RESUMEN F3" sheetId="12" r:id="rId2"/>
  </sheets>
  <definedNames>
    <definedName name="_xlnm._FilterDatabase" localSheetId="0" hidden="1">'fondo 3'!#REF!</definedName>
    <definedName name="_xlnm.Print_Area" localSheetId="0">'fondo 3'!$A$1:$AD$180</definedName>
    <definedName name="_xlnm.Print_Area" localSheetId="1">'RESUMEN F3'!$A$1:$P$37</definedName>
    <definedName name="_xlnm.Print_Titles" localSheetId="0">'fondo 3'!$1:$9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6" i="10" l="1"/>
  <c r="K66" i="10"/>
  <c r="N114" i="10" l="1"/>
  <c r="N112" i="10"/>
  <c r="N120" i="10"/>
  <c r="N122" i="10"/>
  <c r="K22" i="12"/>
  <c r="P23" i="12"/>
  <c r="P21" i="12"/>
  <c r="O23" i="12"/>
  <c r="O22" i="12"/>
  <c r="O21" i="12"/>
  <c r="K23" i="12"/>
  <c r="K24" i="12"/>
  <c r="K25" i="12"/>
  <c r="H22" i="12"/>
  <c r="H23" i="12"/>
  <c r="H24" i="12"/>
  <c r="H25" i="12"/>
  <c r="C25" i="12"/>
  <c r="F25" i="12" s="1"/>
  <c r="C24" i="12"/>
  <c r="F24" i="12" s="1"/>
  <c r="C23" i="12"/>
  <c r="F23" i="12" s="1"/>
  <c r="C22" i="12"/>
  <c r="C21" i="12"/>
  <c r="F21" i="12" s="1"/>
  <c r="K21" i="12" l="1"/>
  <c r="H21" i="12"/>
  <c r="K68" i="10"/>
  <c r="N68" i="10" s="1"/>
  <c r="K122" i="10"/>
  <c r="K120" i="10"/>
  <c r="K118" i="10"/>
  <c r="N118" i="10" s="1"/>
  <c r="K116" i="10"/>
  <c r="N116" i="10" s="1"/>
  <c r="K114" i="10"/>
  <c r="K112" i="10"/>
  <c r="K64" i="10"/>
  <c r="K81" i="10"/>
  <c r="K79" i="10"/>
  <c r="Y79" i="10" s="1"/>
  <c r="K76" i="10"/>
  <c r="S76" i="10"/>
  <c r="K74" i="10"/>
  <c r="Y74" i="10" s="1"/>
  <c r="K62" i="10"/>
  <c r="K42" i="10"/>
  <c r="Y42" i="10" s="1"/>
  <c r="U76" i="10" l="1"/>
  <c r="X76" i="10" s="1"/>
  <c r="Y76" i="10"/>
  <c r="N76" i="10"/>
  <c r="U122" i="10" l="1"/>
  <c r="X122" i="10" s="1"/>
  <c r="U120" i="10"/>
  <c r="U118" i="10"/>
  <c r="U116" i="10"/>
  <c r="U114" i="10"/>
  <c r="U112" i="10"/>
  <c r="X112" i="10" s="1"/>
  <c r="U64" i="10"/>
  <c r="X64" i="10" s="1"/>
  <c r="N64" i="10" l="1"/>
  <c r="K156" i="10" l="1"/>
  <c r="K60" i="10"/>
  <c r="K40" i="10"/>
  <c r="K38" i="10" l="1"/>
  <c r="K30" i="10"/>
  <c r="K28" i="10"/>
  <c r="K26" i="10"/>
  <c r="K22" i="10"/>
  <c r="K20" i="10"/>
  <c r="K18" i="10"/>
  <c r="Y156" i="10" l="1"/>
  <c r="K36" i="10"/>
  <c r="Y36" i="10" s="1"/>
  <c r="K34" i="10"/>
  <c r="Y34" i="10" s="1"/>
  <c r="K32" i="10"/>
  <c r="K24" i="10"/>
  <c r="U62" i="10" l="1"/>
  <c r="X62" i="10" s="1"/>
  <c r="S62" i="10"/>
  <c r="N62" i="10"/>
  <c r="Y60" i="10"/>
  <c r="U60" i="10"/>
  <c r="X60" i="10" s="1"/>
  <c r="S60" i="10"/>
  <c r="N60" i="10"/>
  <c r="U42" i="10"/>
  <c r="X42" i="10" s="1"/>
  <c r="S42" i="10"/>
  <c r="N42" i="10"/>
  <c r="Y40" i="10"/>
  <c r="U40" i="10"/>
  <c r="X40" i="10" s="1"/>
  <c r="S40" i="10"/>
  <c r="N40" i="10"/>
  <c r="Y38" i="10"/>
  <c r="U38" i="10"/>
  <c r="X38" i="10" s="1"/>
  <c r="S38" i="10"/>
  <c r="N38" i="10"/>
  <c r="U36" i="10"/>
  <c r="X36" i="10" s="1"/>
  <c r="S36" i="10"/>
  <c r="N36" i="10"/>
  <c r="Y32" i="10"/>
  <c r="U32" i="10"/>
  <c r="X32" i="10" s="1"/>
  <c r="S32" i="10"/>
  <c r="N32" i="10"/>
  <c r="U34" i="10"/>
  <c r="X34" i="10" s="1"/>
  <c r="S34" i="10"/>
  <c r="N34" i="10"/>
  <c r="Y30" i="10"/>
  <c r="U30" i="10"/>
  <c r="X30" i="10" s="1"/>
  <c r="S30" i="10"/>
  <c r="N30" i="10"/>
  <c r="P93" i="10"/>
  <c r="K93" i="10"/>
  <c r="Y81" i="10"/>
  <c r="U81" i="10"/>
  <c r="X81" i="10" s="1"/>
  <c r="S81" i="10"/>
  <c r="N81" i="10"/>
  <c r="U79" i="10"/>
  <c r="X79" i="10" s="1"/>
  <c r="S79" i="10"/>
  <c r="N79" i="10"/>
  <c r="U74" i="10"/>
  <c r="X74" i="10" s="1"/>
  <c r="S74" i="10"/>
  <c r="N74" i="10"/>
  <c r="M141" i="10"/>
  <c r="P141" i="10"/>
  <c r="R141" i="10"/>
  <c r="S110" i="10"/>
  <c r="S108" i="10"/>
  <c r="A23" i="12"/>
  <c r="N110" i="10"/>
  <c r="N108" i="10"/>
  <c r="Y108" i="10"/>
  <c r="U108" i="10"/>
  <c r="P173" i="10"/>
  <c r="K173" i="10"/>
  <c r="U156" i="10"/>
  <c r="X156" i="10" s="1"/>
  <c r="X173" i="10" s="1"/>
  <c r="X174" i="10" s="1"/>
  <c r="X175" i="10" s="1"/>
  <c r="S156" i="10"/>
  <c r="S173" i="10" s="1"/>
  <c r="N156" i="10"/>
  <c r="N173" i="10" s="1"/>
  <c r="Y28" i="10"/>
  <c r="U28" i="10"/>
  <c r="X28" i="10" s="1"/>
  <c r="S28" i="10"/>
  <c r="N28" i="10"/>
  <c r="Y26" i="10"/>
  <c r="U26" i="10"/>
  <c r="X26" i="10" s="1"/>
  <c r="S26" i="10"/>
  <c r="N26" i="10"/>
  <c r="Y24" i="10"/>
  <c r="U24" i="10"/>
  <c r="X24" i="10" s="1"/>
  <c r="S24" i="10"/>
  <c r="N24" i="10"/>
  <c r="Y22" i="10"/>
  <c r="U22" i="10"/>
  <c r="X22" i="10" s="1"/>
  <c r="S22" i="10"/>
  <c r="N22" i="10"/>
  <c r="Y20" i="10"/>
  <c r="U20" i="10"/>
  <c r="X20" i="10" s="1"/>
  <c r="S20" i="10"/>
  <c r="N20" i="10"/>
  <c r="Y110" i="10"/>
  <c r="U110" i="10"/>
  <c r="X110" i="10" s="1"/>
  <c r="K141" i="10"/>
  <c r="A22" i="12"/>
  <c r="A21" i="12"/>
  <c r="P45" i="10"/>
  <c r="K45" i="10"/>
  <c r="Y18" i="10"/>
  <c r="U18" i="10"/>
  <c r="X18" i="10" s="1"/>
  <c r="S18" i="10"/>
  <c r="N18" i="10"/>
  <c r="M142" i="10" l="1"/>
  <c r="M143" i="10" s="1"/>
  <c r="R142" i="10"/>
  <c r="R143" i="10" s="1"/>
  <c r="P46" i="10"/>
  <c r="P47" i="10" s="1"/>
  <c r="P94" i="10"/>
  <c r="P95" i="10" s="1"/>
  <c r="N141" i="10"/>
  <c r="O31" i="12"/>
  <c r="X108" i="10"/>
  <c r="X141" i="10" s="1"/>
  <c r="N93" i="10"/>
  <c r="K46" i="10"/>
  <c r="K47" i="10" s="1"/>
  <c r="K94" i="10"/>
  <c r="K95" i="10" s="1"/>
  <c r="U173" i="10"/>
  <c r="U174" i="10" s="1"/>
  <c r="U175" i="10" s="1"/>
  <c r="M23" i="12" s="1"/>
  <c r="U93" i="10"/>
  <c r="N45" i="10"/>
  <c r="S45" i="10"/>
  <c r="S141" i="10"/>
  <c r="X93" i="10"/>
  <c r="S93" i="10"/>
  <c r="X45" i="10"/>
  <c r="U45" i="10"/>
  <c r="U141" i="10"/>
  <c r="J22" i="12" l="1"/>
  <c r="R174" i="10"/>
  <c r="R175" i="10" s="1"/>
  <c r="E22" i="12"/>
  <c r="M174" i="10"/>
  <c r="M175" i="10" s="1"/>
  <c r="K142" i="10"/>
  <c r="K143" i="10" s="1"/>
  <c r="N46" i="10"/>
  <c r="N94" i="10"/>
  <c r="N95" i="10" s="1"/>
  <c r="S94" i="10"/>
  <c r="S95" i="10" s="1"/>
  <c r="S46" i="10"/>
  <c r="S47" i="10" s="1"/>
  <c r="X46" i="10"/>
  <c r="X47" i="10" s="1"/>
  <c r="U46" i="10"/>
  <c r="U47" i="10" s="1"/>
  <c r="P142" i="10"/>
  <c r="P143" i="10" s="1"/>
  <c r="N47" i="10"/>
  <c r="E31" i="12" l="1"/>
  <c r="F22" i="12"/>
  <c r="J31" i="12"/>
  <c r="K174" i="10"/>
  <c r="K175" i="10" s="1"/>
  <c r="X142" i="10"/>
  <c r="X143" i="10" s="1"/>
  <c r="P22" i="12" s="1"/>
  <c r="M21" i="12"/>
  <c r="U142" i="10"/>
  <c r="U143" i="10" s="1"/>
  <c r="M22" i="12" s="1"/>
  <c r="S142" i="10"/>
  <c r="S143" i="10" s="1"/>
  <c r="P174" i="10"/>
  <c r="P175" i="10" s="1"/>
  <c r="N142" i="10"/>
  <c r="N143" i="10" s="1"/>
  <c r="C31" i="12" l="1"/>
  <c r="M31" i="12"/>
  <c r="P31" i="12"/>
  <c r="S174" i="10"/>
  <c r="S175" i="10" s="1"/>
  <c r="H31" i="12"/>
  <c r="N174" i="10"/>
  <c r="N175" i="10" s="1"/>
  <c r="F31" i="12" l="1"/>
  <c r="K31" i="12"/>
</calcChain>
</file>

<file path=xl/sharedStrings.xml><?xml version="1.0" encoding="utf-8"?>
<sst xmlns="http://schemas.openxmlformats.org/spreadsheetml/2006/main" count="565" uniqueCount="225">
  <si>
    <t xml:space="preserve">ESTADO: 18000 NAYARIT </t>
  </si>
  <si>
    <t xml:space="preserve">NO. </t>
  </si>
  <si>
    <t xml:space="preserve">DE </t>
  </si>
  <si>
    <t xml:space="preserve">OBRA </t>
  </si>
  <si>
    <t>SUB</t>
  </si>
  <si>
    <t>PROG</t>
  </si>
  <si>
    <t>DENOM. DEL SUBPROG Y DE T. DE PROY.</t>
  </si>
  <si>
    <t>LOCALIDAD</t>
  </si>
  <si>
    <t xml:space="preserve">NO. OFICIO </t>
  </si>
  <si>
    <t>EJEC.</t>
  </si>
  <si>
    <t xml:space="preserve">MOD. </t>
  </si>
  <si>
    <t xml:space="preserve">FECHAS DE </t>
  </si>
  <si>
    <t>INICIO</t>
  </si>
  <si>
    <t>TOTAL</t>
  </si>
  <si>
    <t>DIRECTA</t>
  </si>
  <si>
    <t>OTROS</t>
  </si>
  <si>
    <t>FISICO</t>
  </si>
  <si>
    <t xml:space="preserve">METAS TOTALES </t>
  </si>
  <si>
    <t>U.DE</t>
  </si>
  <si>
    <t>M.</t>
  </si>
  <si>
    <t xml:space="preserve">DEL </t>
  </si>
  <si>
    <t>PROY.</t>
  </si>
  <si>
    <t>ALCANZA-</t>
  </si>
  <si>
    <t>DAS PROY.</t>
  </si>
  <si>
    <t>OBSERVACIONES</t>
  </si>
  <si>
    <t>TERM.</t>
  </si>
  <si>
    <t>%</t>
  </si>
  <si>
    <t>AVANCE</t>
  </si>
  <si>
    <t xml:space="preserve">Suma de la Hoja </t>
  </si>
  <si>
    <t>Subtotal</t>
  </si>
  <si>
    <t>Total</t>
  </si>
  <si>
    <t>APROB.</t>
  </si>
  <si>
    <t>RAMO 33</t>
  </si>
  <si>
    <t>MUNICIPAL</t>
  </si>
  <si>
    <t>(Cred., Int.</t>
  </si>
  <si>
    <t>etc.)</t>
  </si>
  <si>
    <t>INVERSION MINISTRADA</t>
  </si>
  <si>
    <t>INVERSION APROBADA</t>
  </si>
  <si>
    <t>SALDOS</t>
  </si>
  <si>
    <t>BENEF.</t>
  </si>
  <si>
    <t>FINANC.</t>
  </si>
  <si>
    <t>FECHA</t>
  </si>
  <si>
    <t>AVANCES FISICOS Y FINANCIEROS</t>
  </si>
  <si>
    <t>PROGRAMA:</t>
  </si>
  <si>
    <t>H. AYUNTAMIENTO CONSTITUCIONAL DE COMPOSTELA</t>
  </si>
  <si>
    <t>CIERRE:</t>
  </si>
  <si>
    <t>TRIMESTRAL:</t>
  </si>
  <si>
    <t>FONDO III: FONDO PARA INFRAESTRUCTURA SOCIAL MUNICIPAL</t>
  </si>
  <si>
    <t>RAMO 33: APORTACIONES FEDERALES PARA ENTIDADES FEDERATIVAS Y MUNICIPIOS</t>
  </si>
  <si>
    <t>PROGRAMAS</t>
  </si>
  <si>
    <t>RESUMEN</t>
  </si>
  <si>
    <t>MENSUAL:</t>
  </si>
  <si>
    <t>C</t>
  </si>
  <si>
    <t>.</t>
  </si>
  <si>
    <t>COMPOSTELA</t>
  </si>
  <si>
    <t>X</t>
  </si>
  <si>
    <t>URB. URBANIZACIÓN</t>
  </si>
  <si>
    <t>INVERSION MINISTRADA Y/O COMPROMETIDA</t>
  </si>
  <si>
    <t>MONTEON</t>
  </si>
  <si>
    <t>RINCON DE GUA YABITOS</t>
  </si>
  <si>
    <t>IXTAPA DE LA CONCEPCION</t>
  </si>
  <si>
    <t>CONSTRUCCION DE EMPEDRADO COMUN EN CALLE IGNACIO ZARAGOZA ENTRE CALLE MEXICO Y GARDENIA ASENTAMIENTO CENTRO EN  LA LOCALIDAD DE IXTAPA DE LA CONCEPCION.</t>
  </si>
  <si>
    <t>CONSTRUCCION DE EMPEDRADO COMUN EN CALLE LAZARO CARDENAS ENTRE CALLE NATIVIDAD Y CALLEJON JUAN LUNA ASENTAMIENTO CENTRO  EN LA LOCALIDAD DE ZAPOTAN</t>
  </si>
  <si>
    <t>ZAPOTAN</t>
  </si>
  <si>
    <t>CHACALA</t>
  </si>
  <si>
    <t>CONSTRUCCION DE PAVIMENTACION  ASFALTICA EN CALLE ALDAMA ENTRE CALLE ROSALES Y LEAL DE CARRANZA ASENTAMIENTO GUAYABAL EN LA LOCALIDAD DE COMPOSTELA</t>
  </si>
  <si>
    <t>INFRAESTRUCTURA DEPORTIVA</t>
  </si>
  <si>
    <t>2021/M04-F3-009-PR</t>
  </si>
  <si>
    <t>CHULAVISTA</t>
  </si>
  <si>
    <t>CONSTRUCCION DE 180 ML DE DRENAJE SANITARIO Y 25 DESCARGAS DOMICILIARIAS CON TUBERIA DE PVC ALC SAN. DE 8" EN LA LOCALIDAD DE PARANAL</t>
  </si>
  <si>
    <t>PARANAL</t>
  </si>
  <si>
    <t>AGUA Y SANEAMIENTO</t>
  </si>
  <si>
    <t>CONSTRUCCION  DE EMPEDRADO COMUN EN CALLE LUIS DONALDO COLOSIO ENTRE CALLE GAVIOTAS Y CALLE 20 DE NOVIEMBRE ASENTAMIENTO LA COLMENA EN RINCON DE GUAYABITOS</t>
  </si>
  <si>
    <t>CONSTRUCCION DE PAVIMENTTO ASFALTICO EN CALLE GOLFO DE MEXICO ENTRE CALLE ISLA MARIA MAGDALENA  Y OCEANO INDICO ASENTAMIENTO CENTRO EN LA LOCALIDAD DE CHACALA</t>
  </si>
  <si>
    <t>REMODELACION DE PLAZA PUBLICA EN LA LOCALIDAD DE COASTECOMATILLO</t>
  </si>
  <si>
    <t>COASTECOMATILLO</t>
  </si>
  <si>
    <t>CONSTRUCCION DE PASO VEHICULAR A BASE DE CONCRETO REFORZADO EN LA LOCALIDAD DE EL CAPOMO</t>
  </si>
  <si>
    <t>EL CAPOMO</t>
  </si>
  <si>
    <t>CONSTRUCCION DE PASO VEHICULAR A BASE DE CONCRETO CICLOPEO EN LA CALLE COLONIA NUEVA EN LA LOCALIDAD DE MAZATAN</t>
  </si>
  <si>
    <t>MAZATAN</t>
  </si>
  <si>
    <t>CONSTRUCCION DE EMPEDRADO COMUN EN LA CALLE MIGUEL HIDALGO ENTRE CARRETERA FEDERAL 200 Y CALLE FLORES MAGON EN LA LOCALIDAD DE LA CUATA</t>
  </si>
  <si>
    <t>LA CUATA</t>
  </si>
  <si>
    <t>PUENTES</t>
  </si>
  <si>
    <t>CONSTRUCCION DE EMPEDRADO COMUN EN CALLE ANTONIO SOLIS ENTRE AVENIDA INSURGENTES Y BENITO DE LEON EN LA LOCALIDAD DE ZACUALPAN</t>
  </si>
  <si>
    <t>ZACUALPAN</t>
  </si>
  <si>
    <t>CONSTRUCCION DE EMPEDRADO COMUN EN CALLE ALDAMA ENTRE LAURELES Y GONGORA Y DEL PANTEON EN ZACUALPAN.</t>
  </si>
  <si>
    <t>RINCON DE GUAYABITOS</t>
  </si>
  <si>
    <t>JUAN ESCUTIA</t>
  </si>
  <si>
    <t>CONSTRUCCION DE ADOQUIN DE CALLE PRINCIPAL DESDE CRUCE DE LAS VIAS DEL TREN HASTA LA PLAZA PRINCIPAL DE LA LOCALIDAD DE JUAN ESCUTIA</t>
  </si>
  <si>
    <t>CONSTRUCCION DE EMPEDRADO COMUN EN CALLE FRANCISCO I MADERO ENTRE CARRETERA LAS VARAS - SAN BLAS Y CALLE 21 DE MARZO EN LA LOCALIDAD DE OTATES Y CANTARRANAS</t>
  </si>
  <si>
    <t>OTATES Y CANTARRANAS</t>
  </si>
  <si>
    <t>CONSTRUCCION DE EMPEDRADO COMUN EN CALLE ZARAGOZA ENTRE 5 DE MAYO Y FRANCISCO I MADERO EN LA LOCALIDAD DE ZACUALPAN</t>
  </si>
  <si>
    <t>CONSTRUCCION DE EMPEDRADO COMUN EN LA CALLE LEAL DE CARRANZA ENTRE ALDAMA Y TIBURCIO GRANDE EN LA LOCALIDAD DE COMPOSTELA</t>
  </si>
  <si>
    <t>CONSTRUCCION DE 400 ML DE LINEA DE CONDUCCION CON TUBERIA DE PVC DE 3" Y 4" DE DIAMETRO PARA 220 TOMAS DOMICILIARIAS EN LA LOCALIDAD DE LAS VARAS</t>
  </si>
  <si>
    <t>LAS VARAS</t>
  </si>
  <si>
    <t>CONSTRUCCION DE TECHADO EN ESPACIO MULTIDEPORTIVO EN LA  LOCALIDAD DE CHULAVISTA</t>
  </si>
  <si>
    <t>CONSTRUCCION DE ADOQUIN EN AVENIDA SOL NUEVO ENTRE AVENIDA RETORNO LAS PALMAS Y CARRETERA LOS AYALA EN LA LOCALIDAD DE RINCON DE GUAYABITOS</t>
  </si>
  <si>
    <t>CONSTRUCCION DE EMPEDRADO AHOGADO EN CEMENTO EN AVENIDA RETORNO LAS PALMAS ENTRE AVENIDA SOL NUEVO Y CELSO DELGADO BARRERA EN LA LOCALIDAD DE RINCON DE GUAYABITOS</t>
  </si>
  <si>
    <t>CONSTRUCCION DE EMPEDRADO AHOGADO EN CEMENTO EN AVENIDA HIDALGO ENTRE CALLE CINCO DE MAYO Y CINCO DE FEBRERO ASENTAMIENTO CENTRO DE MONTEON</t>
  </si>
  <si>
    <t>M2    PERSONAS     JORNAL</t>
  </si>
  <si>
    <t>1383            90         1566</t>
  </si>
  <si>
    <t>PERIODO DEL 01 DE ENERO AL 31 DE DICIEMBRE  DE 2021</t>
  </si>
  <si>
    <t>PERIODO DEL 01 DE ENERO AL 31 DE DICIEMBRE DE 2021</t>
  </si>
  <si>
    <t>CONSTRUCCIÓN DE EMPEDRADO AHOGADO EN CEMENTO EN CALLE CHIHUAHUA ENTRE JUAN ESCUTIA E HIDALGO BARRIO GUADALAJARA EN LAS VARAS</t>
  </si>
  <si>
    <t>CONSTRUCCIÓN DE EMPEDRADO COMÚN EN CALLE COLIMA ENTRE AVENIDA REVOLUCIÓN Y CALLE AMADO NERVO COLONIA SAN JOSE EN LA LOCALIDAD DE LAS VARAS</t>
  </si>
  <si>
    <t xml:space="preserve">CONSTRUCCIÓN DE EMPEDRADO AHOGADO EN CEMENTO EN CALLE TAMAULIPAS ENTRE CALLE CORREGIDORA Y AMADO NERVO COLONIA SAN JOSE EN LA LOCALIDAD DE LAS VARAS </t>
  </si>
  <si>
    <t>ARQ. ROXANA PATRICIA PÉREZ LÓPEZ</t>
  </si>
  <si>
    <t>DIRECTORA DE OBRAS PUBLICAS DE COMPOSTELA</t>
  </si>
  <si>
    <t>LIC. ROMINA CHANG AGUILAR</t>
  </si>
  <si>
    <t>PRESIDENTA MUNICIPAL DE COMPOSTELA</t>
  </si>
  <si>
    <t>REHABILITACIÓN DE RED DE AGUA ENTUBADA ACCESO A SERVICIOS BÁSICOS DE LA VIVIENDA EN CALLE CHIHUAHUA ENTRE JUAN ESCUTIA E HIDALGO BARRIO GUADALAJARA EN LAS VARAS</t>
  </si>
  <si>
    <t>AMPLIACIÓN DE RED DE AGUA ENTUBADA ACCESO A SERVICIOS BÁSICOS DE LA VIVIENDA EN CALLE COLIMA ENTRE AVENIDA REVOLUCIÓN Y CALLE AMADO NERVO COLONIA SAN JOSE LOCALIDAD LAS VARAS</t>
  </si>
  <si>
    <t xml:space="preserve">REHABILITACIÓN DE DRENAJE SANITARIO EN CALLE TIBURCIO GRANDE ENTRE ROSALES Y PROLONGACIÓN LEAL; CALLE FRANCISCO SARABIA ENTRE CALLE MORENO Y ROSALES; CALLE ROSALES ENTRE FRANCISCO SARABIA Y ESCUADRÓN 201 COLONIA AVIACIÓN EN COMPOSTELA </t>
  </si>
  <si>
    <t>REHABILITACIÓN DE DRENAJE SANITARIO EN CALLE JUAN ESCUTIA ENTRE NAYARIT Y SINALOA, CALLE SINALOA ENTRE LERDO Y JUAN ESCUTIA Y CALLE LERDO ENTRE SINALOA Y SONORA BARRIO TEPEYAC EN LA LOCALIDAD DE LAS VARAS</t>
  </si>
  <si>
    <t>CONSTRUCCIÓN DE DRENAJE SANITARIO EN CALLE RETORNO RÍO AMECA ENTE AVENIDA LAS FUENTES Y CERRADA COLONIA LA COLMENA EN LA LOCALIDAD DE RINCÓN DE GUAYABITOS</t>
  </si>
  <si>
    <t>REHABILITACIÓN DE RED DE DISTRIBUCIÓN DE AGUA POTABLE EN CALLE CEDRO ENTRE CALLE OLIVO Y LIMÓN COLONIA DEL BOSQUE EN COMPOSTELA</t>
  </si>
  <si>
    <t>CONSTRUCCIÓN DE PLAZA PÚBLICA EN LA LOCALIDAD DE EL TONINO MUNICIPIO DE COMPOSTELA</t>
  </si>
  <si>
    <t>TONINO</t>
  </si>
  <si>
    <t>PAGINA 1 DE 4</t>
  </si>
  <si>
    <t>PAGINA 2 DE 4</t>
  </si>
  <si>
    <t>PAGINA 3 DE 4</t>
  </si>
  <si>
    <t>PAGINA 4 DE 4</t>
  </si>
  <si>
    <t>140             90               1755</t>
  </si>
  <si>
    <t>1318            54              1205</t>
  </si>
  <si>
    <t>1351         45         1134</t>
  </si>
  <si>
    <t>1,120           90        1,693</t>
  </si>
  <si>
    <t>1,703          157        1,758</t>
  </si>
  <si>
    <t xml:space="preserve">855           45            910    </t>
  </si>
  <si>
    <t xml:space="preserve">358           67            836    </t>
  </si>
  <si>
    <t xml:space="preserve">119           90            229    </t>
  </si>
  <si>
    <t xml:space="preserve">186           157            351    </t>
  </si>
  <si>
    <t xml:space="preserve">379           252            1,852    </t>
  </si>
  <si>
    <t>ML    PERSONAS     JORNAL</t>
  </si>
  <si>
    <t xml:space="preserve">278           117            1,429   </t>
  </si>
  <si>
    <t xml:space="preserve">185           76            535   </t>
  </si>
  <si>
    <t>ML   PERSONAS    JORNAL</t>
  </si>
  <si>
    <t>ML    PERSONAS   JORNAL</t>
  </si>
  <si>
    <t>M2                  PERSONAS    JORNAL</t>
  </si>
  <si>
    <t>M2  PERSONAS    JORNAL</t>
  </si>
  <si>
    <t>493            890             1799</t>
  </si>
  <si>
    <t xml:space="preserve">189           112            1285    </t>
  </si>
  <si>
    <t xml:space="preserve">400           225            1061    </t>
  </si>
  <si>
    <t xml:space="preserve">407           112            1905    </t>
  </si>
  <si>
    <t xml:space="preserve">67           157            753    </t>
  </si>
  <si>
    <t xml:space="preserve">604           92            1358    </t>
  </si>
  <si>
    <t>468           45           565</t>
  </si>
  <si>
    <t>1160           180           1279</t>
  </si>
  <si>
    <t>1917           180           3761</t>
  </si>
  <si>
    <t>2416           112           2471</t>
  </si>
  <si>
    <t>1699           225           2561</t>
  </si>
  <si>
    <t>1699           225           2411</t>
  </si>
  <si>
    <t>1664           188           1597</t>
  </si>
  <si>
    <t>927           112           1050</t>
  </si>
  <si>
    <t>1530           90           1588</t>
  </si>
  <si>
    <t>2801          135         2600</t>
  </si>
  <si>
    <t>PARQUES PUBLICOS Y/O PLAZAS</t>
  </si>
  <si>
    <t>AP-M04-F3-016/2021       AP-M04-F3-032/2021            03/05/2021</t>
  </si>
  <si>
    <t>AP-M04-F3-001/2021  10/02/2021</t>
  </si>
  <si>
    <t>AP-M04-F3-002/2021            10/02/2021</t>
  </si>
  <si>
    <t>438           54           359</t>
  </si>
  <si>
    <t xml:space="preserve">74             31            339   </t>
  </si>
  <si>
    <t>CIERRE DE EJERCICIO PRESUPUESTAL 2021</t>
  </si>
  <si>
    <t>Y DE CONTRATO</t>
  </si>
  <si>
    <t>NO DE OBRA</t>
  </si>
  <si>
    <t>SE APLICARON A ESTA ACCIÓN $ 23,673 DE LOS RENDIMINETOS DE LA CUENTA DEL FISMDF 21</t>
  </si>
  <si>
    <t>Prodder</t>
  </si>
  <si>
    <t>PRODDER</t>
  </si>
  <si>
    <t>AP-M04-F3-003/2021            AP-M04-F3-032/2021            11/03/2021; 30/08/021</t>
  </si>
  <si>
    <t>AP-M04-F3-004/2021         AP-M04-F3-032/2021             11/03/2021; 30/08/021</t>
  </si>
  <si>
    <t>AP-M04-F3-005/2021        AP-M04-F3-032/2021            11/03/2021; 30/08/021</t>
  </si>
  <si>
    <t xml:space="preserve">AP-M04-F3-006/2021            AP-M04-F3-033/2021             11/03/2021; 30/08/021     </t>
  </si>
  <si>
    <t>AP-M04-F3-007/2021          AP-M04-F3-032/2021            11/03/2021; 30/08/021</t>
  </si>
  <si>
    <t>AP-M04-F3-008/2021            AP-M04-F3-032/2021            11/03/2021; 30/08/021</t>
  </si>
  <si>
    <t>AP-M04-F3-017/2021            AP-M04-F3-033/2021          03/05/2021; 30/08/021</t>
  </si>
  <si>
    <t>AP-M04-F3-018/2021            AP-M04-F3-033/2021          03/05/2021; 30/08/021</t>
  </si>
  <si>
    <t>AP-M04-F3-019/2021            AP-M04-F3-033/2021             03/05/2021; 30/08/021</t>
  </si>
  <si>
    <t>AP-M04-F3-020/2021          AP-M04-F3-032/2021           03/05/2021; 30/08/021</t>
  </si>
  <si>
    <t>AP-M04-F3-021/2021           AP-M04-F3-032/2021            03/05/2021; 30/08/021</t>
  </si>
  <si>
    <t>AP-M04-F3-022/2021        AP-M04-F3-032/2021    03/05/2021; 30/08/021</t>
  </si>
  <si>
    <t>AP-M04-F3-024/2021            AP-M04-F3-032/2021     03/05/2021; 30/08/021</t>
  </si>
  <si>
    <t>AP-M04-F3-025/2021        AP-M04-F3-032/2021         03/05/2021; 30/08/021</t>
  </si>
  <si>
    <t>AP-OCT-M04-F3-029/2021  AP-DIC-M04-F3-035/2021 22/10/2021; 20/12/2021</t>
  </si>
  <si>
    <t>AP-OCT-M04-F3-030/2021  AP-DIC-M04-F3-035/2021 22/10/2021; 20/12/2021</t>
  </si>
  <si>
    <t>AP-OCT-M04-F3-029/2021  AP-DIC-M04-F3-034/2021  22/10/2021; 20/12/2021</t>
  </si>
  <si>
    <t>AP-M04-F3-013/2021          AP-M04-F3-032/2021            03/05/2021; 30/08/021</t>
  </si>
  <si>
    <t>AP-M04-F3-026/2021           AP-M04-F3-032/2021 14/07/2021; 30/08/021</t>
  </si>
  <si>
    <t>AP-M04-F3-014/2021         AP-M04-F3-032/2021           03/05/2021; 30/08/021</t>
  </si>
  <si>
    <t>AP-M04-F3-015/2021          AP-M04-F3-032/2021           03/05/2021; 30/08/021</t>
  </si>
  <si>
    <t>AP-OCT-M04-F3-029/2021 AP-DIC-M04-F3-034/2021 22/10/2021; 20/12/021</t>
  </si>
  <si>
    <t>AP-OCT-M04-F3-030/2021 AP-DIC-M04-F3-034/2021  22/10/2021; 20/12/021</t>
  </si>
  <si>
    <t>AP-OCT-M04-F3-030/2021  AP-DIC-M04-F3-035/2021 22/10/2021; 20/12/021</t>
  </si>
  <si>
    <t>AP-OCT-M04-F3-029/2021 AP-DIC-M04-F3-035/2021  22/10/2021; 20/12/021</t>
  </si>
  <si>
    <t>AP-OCT-M04-F3-030/2021 AP-DIC-M04-F3-035/2021 22/10/2021; 20/12/021</t>
  </si>
  <si>
    <t>AP-OCT-M04-F3-030/2021 AP-DIC-M04-F3-034/2021 22/10/2021; 20/12/021</t>
  </si>
  <si>
    <t>AP-M04-F3-009/2021         AP-M04-F3-032/2021                  11/03/2021; 30/08/2021</t>
  </si>
  <si>
    <t>2021/M04-F3-003-PR  FISM-URB-OP-2021-003-I</t>
  </si>
  <si>
    <t>2021/M04-F3-004-PR FISM-URB-OP-2021-003-I</t>
  </si>
  <si>
    <t>2021/M04-F3-005-PR FISM-URB-OP-2021-005-AD</t>
  </si>
  <si>
    <t>2021/M04-F3-006-PR FISM-URB-OP-2021-006-AD</t>
  </si>
  <si>
    <t>2021/M04-F3-007-PR FISM-URB-OP-2021-007-I</t>
  </si>
  <si>
    <t>2021/M04-F3-008-CP FISM-URB-OP-2021-008-AD</t>
  </si>
  <si>
    <t>2021/M04-F3-016-PR FISM-URB-OP-2021-016-AD</t>
  </si>
  <si>
    <t>2021/M04-F3-017-PR FISM-URB-OP-2021-017-AD</t>
  </si>
  <si>
    <t>2021/M04-F3-018-PR FISM-URB-OP-2021-018-AD</t>
  </si>
  <si>
    <t xml:space="preserve">2021/M04-F3-019-PR FISM-URB-OP-2021-019-I </t>
  </si>
  <si>
    <t>2021/M04-F3-020-PR FISM-URB-OP-2021-020-I</t>
  </si>
  <si>
    <t xml:space="preserve">2021/M04-F3-021-PR FISM-URB-OP-2021-021-I </t>
  </si>
  <si>
    <t>2021/M04-F3-022-PR  FISM-URB-OP-2021-022-I</t>
  </si>
  <si>
    <t>2021/M04-F3-024-PR FISM-URB-OP-2021-024-AD</t>
  </si>
  <si>
    <t>2021/M04-F3-025-CP FISM-URB-OP-2021-025-AD</t>
  </si>
  <si>
    <t xml:space="preserve">2021/M04-F3-030-CP FISM-URB-OP-2021-029-I </t>
  </si>
  <si>
    <t xml:space="preserve">2021/M04-F3-029-CP FISM-URB-OP-2021-029-I </t>
  </si>
  <si>
    <t xml:space="preserve">2021/M04-F3-031-CP FISM-URB-OP-2021-030-I </t>
  </si>
  <si>
    <t xml:space="preserve">2021/M04-F3-013-PR  FISM-URB-OP-2021-013-AD </t>
  </si>
  <si>
    <t>2021/M04-F3-026-PR FISM-URB-OP-2021-026-AD</t>
  </si>
  <si>
    <t>2021/M04-F3-014-PR FISM-URB-OP-2021-014-AD</t>
  </si>
  <si>
    <t>2021/M04-F3-015-PR FISM-URB-OP-2021-015-I</t>
  </si>
  <si>
    <t>2021/M04-F3-001-CP PRODDER-AYS-OP-2021-001-I</t>
  </si>
  <si>
    <t>2021/M04-F3-002-PR PRODDER-AYS-OP-2021-002-I</t>
  </si>
  <si>
    <t xml:space="preserve">2021/M04-F3-030a-CP FISM-URB-OP-2021-029-I </t>
  </si>
  <si>
    <t>2021/M04-F3-035-CP  FISM-URB-OP-2021-029-I</t>
  </si>
  <si>
    <t>2021/M04-F3-031a-CP  FISM-URB-OP-2021-030-I</t>
  </si>
  <si>
    <t>2021/M04-F3-033-CP  FISM-URB-OP-2021-030-I</t>
  </si>
  <si>
    <t>2021/M04-F3-034-PR  FISM-URB-OP-2021-030-I</t>
  </si>
  <si>
    <t>2021/M04-F3-032-CP  FISM-URB-OP-2021-030-I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</si>
</sst>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_-* #,##0_-;\-* #,##0_-;_-* &quot;-&quot;??_-;_-@_-"/>
  </numFmts>
  <fonts count="12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/>
    <xf numFmtId="4" fontId="3" fillId="0" borderId="1" xfId="0" applyNumberFormat="1" applyFont="1" applyFill="1" applyBorder="1"/>
    <xf numFmtId="4" fontId="3" fillId="0" borderId="0" xfId="0" applyNumberFormat="1" applyFont="1" applyFill="1"/>
    <xf numFmtId="4" fontId="2" fillId="0" borderId="0" xfId="0" applyNumberFormat="1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/>
    <xf numFmtId="4" fontId="5" fillId="0" borderId="0" xfId="0" applyNumberFormat="1" applyFont="1" applyFill="1"/>
    <xf numFmtId="0" fontId="2" fillId="0" borderId="0" xfId="0" applyFont="1" applyFill="1" applyBorder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2" xfId="0" applyFill="1" applyBorder="1"/>
    <xf numFmtId="0" fontId="0" fillId="0" borderId="1" xfId="0" applyFill="1" applyBorder="1"/>
    <xf numFmtId="4" fontId="2" fillId="0" borderId="3" xfId="0" applyNumberFormat="1" applyFont="1" applyFill="1" applyBorder="1" applyAlignment="1">
      <alignment horizontal="center"/>
    </xf>
    <xf numFmtId="0" fontId="0" fillId="0" borderId="4" xfId="0" applyFill="1" applyBorder="1"/>
    <xf numFmtId="4" fontId="0" fillId="0" borderId="2" xfId="0" applyNumberFormat="1" applyFill="1" applyBorder="1"/>
    <xf numFmtId="0" fontId="3" fillId="0" borderId="1" xfId="0" applyFont="1" applyFill="1" applyBorder="1"/>
    <xf numFmtId="4" fontId="0" fillId="0" borderId="1" xfId="0" applyNumberFormat="1" applyFill="1" applyBorder="1"/>
    <xf numFmtId="4" fontId="3" fillId="0" borderId="4" xfId="0" applyNumberFormat="1" applyFont="1" applyFill="1" applyBorder="1"/>
    <xf numFmtId="4" fontId="3" fillId="0" borderId="5" xfId="0" applyNumberFormat="1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/>
    <xf numFmtId="4" fontId="0" fillId="0" borderId="0" xfId="0" applyNumberFormat="1" applyFill="1"/>
    <xf numFmtId="0" fontId="5" fillId="0" borderId="6" xfId="0" applyFont="1" applyFill="1" applyBorder="1"/>
    <xf numFmtId="4" fontId="0" fillId="0" borderId="0" xfId="0" applyNumberFormat="1" applyFill="1" applyBorder="1"/>
    <xf numFmtId="4" fontId="0" fillId="0" borderId="0" xfId="0" applyNumberFormat="1" applyFill="1" applyBorder="1" applyAlignment="1"/>
    <xf numFmtId="4" fontId="5" fillId="0" borderId="0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Alignment="1">
      <alignment horizontal="center"/>
    </xf>
    <xf numFmtId="3" fontId="3" fillId="0" borderId="1" xfId="0" applyNumberFormat="1" applyFont="1" applyFill="1" applyBorder="1"/>
    <xf numFmtId="3" fontId="3" fillId="0" borderId="4" xfId="0" applyNumberFormat="1" applyFont="1" applyFill="1" applyBorder="1"/>
    <xf numFmtId="3" fontId="3" fillId="0" borderId="0" xfId="0" applyNumberFormat="1" applyFont="1" applyFill="1"/>
    <xf numFmtId="3" fontId="2" fillId="0" borderId="5" xfId="0" applyNumberFormat="1" applyFont="1" applyFill="1" applyBorder="1"/>
    <xf numFmtId="4" fontId="3" fillId="2" borderId="0" xfId="0" applyNumberFormat="1" applyFont="1" applyFill="1"/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Font="1" applyFill="1" applyBorder="1" applyAlignment="1">
      <alignment vertical="justify"/>
    </xf>
    <xf numFmtId="3" fontId="3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justify" vertical="top" wrapText="1"/>
    </xf>
    <xf numFmtId="49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justify" vertical="top"/>
    </xf>
    <xf numFmtId="0" fontId="3" fillId="0" borderId="4" xfId="0" applyFont="1" applyFill="1" applyBorder="1" applyAlignment="1">
      <alignment horizontal="center" vertical="top"/>
    </xf>
    <xf numFmtId="164" fontId="3" fillId="0" borderId="4" xfId="0" applyNumberFormat="1" applyFont="1" applyFill="1" applyBorder="1" applyAlignment="1">
      <alignment horizontal="center" vertical="top"/>
    </xf>
    <xf numFmtId="4" fontId="3" fillId="0" borderId="4" xfId="0" applyNumberFormat="1" applyFont="1" applyFill="1" applyBorder="1" applyAlignment="1">
      <alignment vertical="top"/>
    </xf>
    <xf numFmtId="3" fontId="3" fillId="0" borderId="4" xfId="0" applyNumberFormat="1" applyFont="1" applyFill="1" applyBorder="1" applyAlignment="1">
      <alignment vertical="top"/>
    </xf>
    <xf numFmtId="4" fontId="3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 wrapText="1"/>
    </xf>
    <xf numFmtId="164" fontId="3" fillId="0" borderId="0" xfId="0" applyNumberFormat="1" applyFont="1" applyFill="1"/>
    <xf numFmtId="164" fontId="2" fillId="0" borderId="0" xfId="0" applyNumberFormat="1" applyFont="1" applyFill="1" applyAlignment="1">
      <alignment horizontal="right"/>
    </xf>
    <xf numFmtId="3" fontId="3" fillId="0" borderId="5" xfId="0" applyNumberFormat="1" applyFont="1" applyFill="1" applyBorder="1"/>
    <xf numFmtId="0" fontId="3" fillId="0" borderId="7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6" xfId="0" applyFont="1" applyFill="1" applyBorder="1"/>
    <xf numFmtId="164" fontId="2" fillId="0" borderId="0" xfId="0" applyNumberFormat="1" applyFont="1" applyFill="1"/>
    <xf numFmtId="4" fontId="2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3" fillId="0" borderId="4" xfId="0" applyFont="1" applyFill="1" applyBorder="1" applyAlignment="1">
      <alignment vertical="justify"/>
    </xf>
    <xf numFmtId="0" fontId="3" fillId="0" borderId="4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justify" vertical="top" wrapText="1"/>
    </xf>
    <xf numFmtId="4" fontId="2" fillId="0" borderId="6" xfId="0" applyNumberFormat="1" applyFont="1" applyFill="1" applyBorder="1"/>
    <xf numFmtId="0" fontId="4" fillId="0" borderId="0" xfId="0" applyFont="1" applyFill="1"/>
    <xf numFmtId="4" fontId="2" fillId="0" borderId="6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justify"/>
    </xf>
    <xf numFmtId="165" fontId="8" fillId="0" borderId="0" xfId="1" applyNumberFormat="1" applyFont="1" applyFill="1" applyAlignment="1"/>
    <xf numFmtId="4" fontId="9" fillId="2" borderId="0" xfId="0" applyNumberFormat="1" applyFont="1" applyFill="1" applyBorder="1"/>
    <xf numFmtId="0" fontId="2" fillId="0" borderId="0" xfId="0" applyFont="1" applyFill="1" applyAlignment="1">
      <alignment vertical="justify"/>
    </xf>
    <xf numFmtId="0" fontId="2" fillId="0" borderId="6" xfId="0" applyFont="1" applyFill="1" applyBorder="1" applyAlignment="1">
      <alignment horizontal="left"/>
    </xf>
    <xf numFmtId="0" fontId="7" fillId="0" borderId="0" xfId="0" applyFont="1" applyFill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4" fontId="3" fillId="0" borderId="1" xfId="0" applyNumberFormat="1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/>
    </xf>
    <xf numFmtId="0" fontId="3" fillId="0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justify"/>
    </xf>
    <xf numFmtId="0" fontId="3" fillId="3" borderId="1" xfId="0" applyFont="1" applyFill="1" applyBorder="1" applyAlignment="1">
      <alignment vertical="justify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 vertical="top"/>
    </xf>
    <xf numFmtId="4" fontId="3" fillId="3" borderId="1" xfId="0" applyNumberFormat="1" applyFont="1" applyFill="1" applyBorder="1" applyAlignment="1">
      <alignment vertical="top"/>
    </xf>
    <xf numFmtId="3" fontId="3" fillId="3" borderId="1" xfId="0" applyNumberFormat="1" applyFont="1" applyFill="1" applyBorder="1" applyAlignment="1">
      <alignment vertical="top"/>
    </xf>
    <xf numFmtId="4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vertical="top"/>
    </xf>
    <xf numFmtId="0" fontId="3" fillId="3" borderId="1" xfId="0" applyFont="1" applyFill="1" applyBorder="1" applyAlignment="1">
      <alignment horizontal="justify" vertical="top" wrapText="1"/>
    </xf>
    <xf numFmtId="43" fontId="10" fillId="2" borderId="0" xfId="1" applyFont="1" applyFill="1" applyBorder="1"/>
    <xf numFmtId="1" fontId="2" fillId="3" borderId="4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1" fontId="3" fillId="3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top" wrapText="1"/>
    </xf>
    <xf numFmtId="1" fontId="3" fillId="0" borderId="4" xfId="0" applyNumberFormat="1" applyFont="1" applyFill="1" applyBorder="1" applyAlignment="1">
      <alignment vertical="top" wrapText="1"/>
    </xf>
    <xf numFmtId="1" fontId="3" fillId="0" borderId="1" xfId="0" applyNumberFormat="1" applyFont="1" applyFill="1" applyBorder="1" applyAlignment="1">
      <alignment vertical="justify" wrapText="1"/>
    </xf>
    <xf numFmtId="0" fontId="5" fillId="0" borderId="0" xfId="0" applyFont="1" applyFill="1" applyAlignment="1">
      <alignment wrapText="1"/>
    </xf>
    <xf numFmtId="0" fontId="2" fillId="0" borderId="1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 applyAlignment="1">
      <alignment horizontal="center" vertical="top"/>
    </xf>
    <xf numFmtId="4" fontId="2" fillId="3" borderId="11" xfId="0" applyNumberFormat="1" applyFont="1" applyFill="1" applyBorder="1" applyAlignment="1">
      <alignment horizontal="center"/>
    </xf>
    <xf numFmtId="4" fontId="2" fillId="3" borderId="12" xfId="0" applyNumberFormat="1" applyFont="1" applyFill="1" applyBorder="1" applyAlignment="1">
      <alignment horizontal="center"/>
    </xf>
    <xf numFmtId="4" fontId="2" fillId="3" borderId="13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4" fontId="3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/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justify"/>
    </xf>
    <xf numFmtId="4" fontId="2" fillId="0" borderId="12" xfId="0" applyNumberFormat="1" applyFont="1" applyFill="1" applyBorder="1" applyAlignment="1">
      <alignment horizontal="center"/>
    </xf>
    <xf numFmtId="4" fontId="2" fillId="0" borderId="13" xfId="0" applyNumberFormat="1" applyFont="1" applyFill="1" applyBorder="1" applyAlignment="1">
      <alignment horizontal="center"/>
    </xf>
    <xf numFmtId="4" fontId="2" fillId="0" borderId="1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819150</xdr:colOff>
      <xdr:row>0</xdr:row>
      <xdr:rowOff>0</xdr:rowOff>
    </xdr:from>
    <xdr:to>
      <xdr:col>6</xdr:col>
      <xdr:colOff>323850</xdr:colOff>
      <xdr:row>0</xdr:row>
      <xdr:rowOff>0</xdr:rowOff>
    </xdr:to>
    <xdr:pic>
      <xdr:nvPicPr>
        <xdr:cNvPr id="34731" name="Picture 2" descr="congreso peque">
          <a:extLst>
            <a:ext uri="{FF2B5EF4-FFF2-40B4-BE49-F238E27FC236}">
              <a16:creationId xmlns:a16="http://schemas.microsoft.com/office/drawing/2014/main" id="{EF2E289E-4F6F-4310-87A6-8F800B01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0</xdr:rowOff>
    </xdr:from>
    <xdr:to>
      <xdr:col>5</xdr:col>
      <xdr:colOff>1285875</xdr:colOff>
      <xdr:row>0</xdr:row>
      <xdr:rowOff>0</xdr:rowOff>
    </xdr:to>
    <xdr:pic>
      <xdr:nvPicPr>
        <xdr:cNvPr id="34732" name="Picture 3" descr="congreso peque">
          <a:extLst>
            <a:ext uri="{FF2B5EF4-FFF2-40B4-BE49-F238E27FC236}">
              <a16:creationId xmlns:a16="http://schemas.microsoft.com/office/drawing/2014/main" id="{FF01350F-9845-4F6C-8F61-C4CCFA1FF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609600</xdr:colOff>
      <xdr:row>0</xdr:row>
      <xdr:rowOff>0</xdr:rowOff>
    </xdr:from>
    <xdr:to>
      <xdr:col>29</xdr:col>
      <xdr:colOff>838200</xdr:colOff>
      <xdr:row>0</xdr:row>
      <xdr:rowOff>0</xdr:rowOff>
    </xdr:to>
    <xdr:pic>
      <xdr:nvPicPr>
        <xdr:cNvPr id="34733" name="Picture 5" descr="CONGRESO ">
          <a:extLst>
            <a:ext uri="{FF2B5EF4-FFF2-40B4-BE49-F238E27FC236}">
              <a16:creationId xmlns:a16="http://schemas.microsoft.com/office/drawing/2014/main" id="{13E6944A-0205-46B3-9F30-B21FB283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0825" y="0"/>
          <a:ext cx="228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819150</xdr:colOff>
      <xdr:row>0</xdr:row>
      <xdr:rowOff>0</xdr:rowOff>
    </xdr:from>
    <xdr:to>
      <xdr:col>6</xdr:col>
      <xdr:colOff>323850</xdr:colOff>
      <xdr:row>0</xdr:row>
      <xdr:rowOff>0</xdr:rowOff>
    </xdr:to>
    <xdr:pic>
      <xdr:nvPicPr>
        <xdr:cNvPr id="34734" name="Picture 6" descr="congreso peque">
          <a:extLst>
            <a:ext uri="{FF2B5EF4-FFF2-40B4-BE49-F238E27FC236}">
              <a16:creationId xmlns:a16="http://schemas.microsoft.com/office/drawing/2014/main" id="{E232FFBF-C04D-4C19-A906-26D957D39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1114425</xdr:colOff>
      <xdr:row>0</xdr:row>
      <xdr:rowOff>0</xdr:rowOff>
    </xdr:from>
    <xdr:to>
      <xdr:col>5</xdr:col>
      <xdr:colOff>1285875</xdr:colOff>
      <xdr:row>0</xdr:row>
      <xdr:rowOff>0</xdr:rowOff>
    </xdr:to>
    <xdr:pic>
      <xdr:nvPicPr>
        <xdr:cNvPr id="34735" name="Picture 7" descr="congreso peque">
          <a:extLst>
            <a:ext uri="{FF2B5EF4-FFF2-40B4-BE49-F238E27FC236}">
              <a16:creationId xmlns:a16="http://schemas.microsoft.com/office/drawing/2014/main" id="{2622F8B1-C486-487A-B370-6E7F0D28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0"/>
          <a:ext cx="17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1143000</xdr:colOff>
      <xdr:row>0</xdr:row>
      <xdr:rowOff>0</xdr:rowOff>
    </xdr:from>
    <xdr:to>
      <xdr:col>29</xdr:col>
      <xdr:colOff>1038225</xdr:colOff>
      <xdr:row>0</xdr:row>
      <xdr:rowOff>0</xdr:rowOff>
    </xdr:to>
    <xdr:pic>
      <xdr:nvPicPr>
        <xdr:cNvPr id="34736" name="Picture 8" descr="CONGRESO ">
          <a:extLst>
            <a:ext uri="{FF2B5EF4-FFF2-40B4-BE49-F238E27FC236}">
              <a16:creationId xmlns:a16="http://schemas.microsoft.com/office/drawing/2014/main" id="{7430F271-AF90-4BC4-8CB6-E1D52164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74225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179"/>
  <sheetViews>
    <sheetView showGridLines="0" tabSelected="1" view="pageBreakPreview" topLeftCell="A2" zoomScaleNormal="100" zoomScaleSheetLayoutView="100" workbookViewId="0">
      <selection activeCell="Z108" sqref="Z108"/>
    </sheetView>
  </sheetViews>
  <sheetFormatPr baseColWidth="10" defaultRowHeight="11.25" x14ac:dyDescent="0.2"/>
  <cols>
    <col min="1" max="1" width="2.85546875" style="3" customWidth="1"/>
    <col min="2" max="2" width="18.85546875" style="136" customWidth="1"/>
    <col min="3" max="3" width="4.42578125" style="3" customWidth="1"/>
    <col min="4" max="4" width="45" style="3" customWidth="1"/>
    <col min="5" max="5" width="18" style="3" customWidth="1"/>
    <col min="6" max="6" width="20.5703125" style="3" customWidth="1"/>
    <col min="7" max="7" width="5.28515625" style="3" customWidth="1"/>
    <col min="8" max="9" width="8.42578125" style="9" customWidth="1"/>
    <col min="10" max="10" width="8.85546875" style="10" customWidth="1"/>
    <col min="11" max="11" width="10.7109375" style="10" customWidth="1"/>
    <col min="12" max="12" width="7.42578125" style="10" customWidth="1"/>
    <col min="13" max="14" width="10.7109375" style="10" customWidth="1"/>
    <col min="15" max="15" width="9.140625" style="10" customWidth="1"/>
    <col min="16" max="16" width="9.5703125" style="10" customWidth="1"/>
    <col min="17" max="17" width="9.42578125" style="10" customWidth="1"/>
    <col min="18" max="18" width="9" style="10" customWidth="1"/>
    <col min="19" max="19" width="10.7109375" style="10" customWidth="1"/>
    <col min="20" max="20" width="9" style="10" customWidth="1"/>
    <col min="21" max="21" width="9.5703125" style="10" customWidth="1"/>
    <col min="22" max="22" width="9.85546875" style="10" customWidth="1"/>
    <col min="23" max="23" width="8" style="10" customWidth="1"/>
    <col min="24" max="24" width="9.7109375" style="10" customWidth="1"/>
    <col min="25" max="25" width="7" style="10" customWidth="1"/>
    <col min="26" max="26" width="6.85546875" style="10" customWidth="1"/>
    <col min="27" max="27" width="11" style="3" customWidth="1"/>
    <col min="28" max="29" width="9.140625" style="91" customWidth="1"/>
    <col min="30" max="30" width="23.42578125" style="3" customWidth="1"/>
    <col min="31" max="16384" width="11.42578125" style="3"/>
  </cols>
  <sheetData>
    <row r="1" spans="2:32" s="74" customFormat="1" ht="12.2" customHeight="1" x14ac:dyDescent="0.2">
      <c r="B1" s="151" t="s">
        <v>42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85"/>
      <c r="AF1" s="85"/>
    </row>
    <row r="2" spans="2:32" s="74" customFormat="1" ht="12" x14ac:dyDescent="0.2">
      <c r="B2" s="152" t="s">
        <v>44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85"/>
      <c r="AF2" s="85"/>
    </row>
    <row r="3" spans="2:32" s="74" customFormat="1" ht="12" x14ac:dyDescent="0.2">
      <c r="B3" s="152" t="s">
        <v>48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85"/>
      <c r="AF3" s="85"/>
    </row>
    <row r="4" spans="2:32" s="74" customFormat="1" ht="12" x14ac:dyDescent="0.2">
      <c r="B4" s="152" t="s">
        <v>47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85"/>
      <c r="AF4" s="85"/>
    </row>
    <row r="5" spans="2:32" s="74" customFormat="1" ht="12" x14ac:dyDescent="0.2">
      <c r="B5" s="152" t="s">
        <v>0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85"/>
      <c r="AF5" s="85"/>
    </row>
    <row r="6" spans="2:32" s="74" customFormat="1" ht="18" x14ac:dyDescent="0.25">
      <c r="B6" s="153" t="s">
        <v>161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85"/>
      <c r="AF6" s="85"/>
    </row>
    <row r="7" spans="2:32" s="1" customFormat="1" x14ac:dyDescent="0.2">
      <c r="B7" s="150" t="s">
        <v>101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  <c r="Y7" s="150"/>
      <c r="Z7" s="150"/>
      <c r="AA7" s="150"/>
      <c r="AB7" s="150"/>
      <c r="AC7" s="150"/>
      <c r="AD7" s="150"/>
      <c r="AE7" s="25"/>
      <c r="AF7" s="25"/>
    </row>
    <row r="8" spans="2:32" s="1" customFormat="1" ht="4.5" customHeight="1" x14ac:dyDescent="0.2">
      <c r="B8" s="126"/>
      <c r="H8" s="60"/>
      <c r="I8" s="6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B8" s="14"/>
      <c r="AC8" s="14"/>
      <c r="AE8" s="25"/>
      <c r="AF8" s="25"/>
    </row>
    <row r="9" spans="2:32" s="64" customFormat="1" x14ac:dyDescent="0.2">
      <c r="B9" s="127"/>
      <c r="H9" s="67"/>
      <c r="I9" s="67"/>
      <c r="J9" s="68" t="s">
        <v>51</v>
      </c>
      <c r="K9" s="73"/>
      <c r="L9" s="69"/>
      <c r="M9" s="69"/>
      <c r="N9" s="69"/>
      <c r="O9" s="69"/>
      <c r="P9" s="68" t="s">
        <v>46</v>
      </c>
      <c r="Q9" s="75"/>
      <c r="R9" s="69"/>
      <c r="S9" s="69"/>
      <c r="T9" s="69"/>
      <c r="U9" s="69"/>
      <c r="V9" s="69"/>
      <c r="W9" s="68" t="s">
        <v>45</v>
      </c>
      <c r="X9" s="75" t="s">
        <v>55</v>
      </c>
      <c r="Y9" s="69"/>
      <c r="Z9" s="69"/>
      <c r="AB9" s="13"/>
      <c r="AC9" s="13"/>
      <c r="AE9" s="86"/>
      <c r="AF9" s="86"/>
    </row>
    <row r="10" spans="2:32" s="64" customFormat="1" x14ac:dyDescent="0.2">
      <c r="B10" s="127"/>
      <c r="C10" s="65" t="s">
        <v>43</v>
      </c>
      <c r="D10" s="66" t="s">
        <v>56</v>
      </c>
      <c r="E10" s="66"/>
      <c r="F10" s="66"/>
      <c r="H10" s="67"/>
      <c r="I10" s="67"/>
      <c r="J10" s="68"/>
      <c r="K10" s="6"/>
      <c r="L10" s="69"/>
      <c r="M10" s="69"/>
      <c r="N10" s="69"/>
      <c r="O10" s="69"/>
      <c r="P10" s="68"/>
      <c r="Q10" s="6"/>
      <c r="R10" s="69"/>
      <c r="S10" s="69"/>
      <c r="T10" s="69"/>
      <c r="U10" s="69"/>
      <c r="V10" s="69"/>
      <c r="W10" s="68"/>
      <c r="X10" s="6"/>
      <c r="Y10" s="69"/>
      <c r="Z10" s="69"/>
      <c r="AB10" s="13"/>
      <c r="AC10" s="13"/>
      <c r="AD10" s="64" t="s">
        <v>118</v>
      </c>
      <c r="AE10" s="86"/>
      <c r="AF10" s="86"/>
    </row>
    <row r="11" spans="2:32" s="1" customFormat="1" ht="5.25" customHeight="1" x14ac:dyDescent="0.2">
      <c r="B11" s="127"/>
      <c r="C11" s="65"/>
      <c r="H11" s="60"/>
      <c r="I11" s="60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B11" s="14"/>
      <c r="AC11" s="14"/>
      <c r="AE11" s="25"/>
      <c r="AF11" s="25"/>
    </row>
    <row r="12" spans="2:32" s="2" customFormat="1" x14ac:dyDescent="0.2">
      <c r="B12" s="128"/>
      <c r="C12" s="93" t="s">
        <v>4</v>
      </c>
      <c r="D12" s="93"/>
      <c r="E12" s="93"/>
      <c r="F12" s="93"/>
      <c r="G12" s="93"/>
      <c r="H12" s="145" t="s">
        <v>11</v>
      </c>
      <c r="I12" s="147"/>
      <c r="J12" s="142" t="s">
        <v>37</v>
      </c>
      <c r="K12" s="143"/>
      <c r="L12" s="143"/>
      <c r="M12" s="143"/>
      <c r="N12" s="144"/>
      <c r="O12" s="142" t="s">
        <v>57</v>
      </c>
      <c r="P12" s="143"/>
      <c r="Q12" s="143"/>
      <c r="R12" s="143"/>
      <c r="S12" s="144"/>
      <c r="T12" s="142" t="s">
        <v>38</v>
      </c>
      <c r="U12" s="143"/>
      <c r="V12" s="143"/>
      <c r="W12" s="143"/>
      <c r="X12" s="144"/>
      <c r="Y12" s="94" t="s">
        <v>26</v>
      </c>
      <c r="Z12" s="94" t="s">
        <v>26</v>
      </c>
      <c r="AA12" s="145" t="s">
        <v>17</v>
      </c>
      <c r="AB12" s="146"/>
      <c r="AC12" s="147"/>
      <c r="AD12" s="95"/>
      <c r="AE12" s="83"/>
      <c r="AF12" s="83"/>
    </row>
    <row r="13" spans="2:32" s="2" customFormat="1" x14ac:dyDescent="0.2">
      <c r="B13" s="129" t="s">
        <v>163</v>
      </c>
      <c r="C13" s="96" t="s">
        <v>5</v>
      </c>
      <c r="D13" s="96" t="s">
        <v>6</v>
      </c>
      <c r="E13" s="96" t="s">
        <v>7</v>
      </c>
      <c r="F13" s="96" t="s">
        <v>8</v>
      </c>
      <c r="G13" s="96" t="s">
        <v>10</v>
      </c>
      <c r="H13" s="97" t="s">
        <v>12</v>
      </c>
      <c r="I13" s="97" t="s">
        <v>25</v>
      </c>
      <c r="J13" s="142" t="s">
        <v>33</v>
      </c>
      <c r="K13" s="144"/>
      <c r="L13" s="98"/>
      <c r="M13" s="98" t="s">
        <v>15</v>
      </c>
      <c r="N13" s="98"/>
      <c r="O13" s="142" t="s">
        <v>33</v>
      </c>
      <c r="P13" s="144"/>
      <c r="Q13" s="98"/>
      <c r="R13" s="98" t="s">
        <v>15</v>
      </c>
      <c r="S13" s="98" t="s">
        <v>13</v>
      </c>
      <c r="T13" s="142" t="s">
        <v>33</v>
      </c>
      <c r="U13" s="144"/>
      <c r="V13" s="98"/>
      <c r="W13" s="98" t="s">
        <v>15</v>
      </c>
      <c r="X13" s="98" t="s">
        <v>13</v>
      </c>
      <c r="Y13" s="98" t="s">
        <v>27</v>
      </c>
      <c r="Z13" s="98" t="s">
        <v>27</v>
      </c>
      <c r="AA13" s="96" t="s">
        <v>18</v>
      </c>
      <c r="AB13" s="99" t="s">
        <v>20</v>
      </c>
      <c r="AC13" s="99" t="s">
        <v>22</v>
      </c>
      <c r="AD13" s="100" t="s">
        <v>24</v>
      </c>
      <c r="AE13" s="83"/>
      <c r="AF13" s="83"/>
    </row>
    <row r="14" spans="2:32" s="2" customFormat="1" x14ac:dyDescent="0.2">
      <c r="B14" s="129" t="s">
        <v>162</v>
      </c>
      <c r="C14" s="96"/>
      <c r="D14" s="96"/>
      <c r="E14" s="96"/>
      <c r="F14" s="96" t="s">
        <v>31</v>
      </c>
      <c r="G14" s="96" t="s">
        <v>9</v>
      </c>
      <c r="H14" s="97"/>
      <c r="I14" s="97"/>
      <c r="J14" s="98" t="s">
        <v>14</v>
      </c>
      <c r="K14" s="98" t="s">
        <v>32</v>
      </c>
      <c r="L14" s="98" t="s">
        <v>39</v>
      </c>
      <c r="M14" s="98" t="s">
        <v>34</v>
      </c>
      <c r="N14" s="98" t="s">
        <v>13</v>
      </c>
      <c r="O14" s="98" t="s">
        <v>14</v>
      </c>
      <c r="P14" s="98" t="s">
        <v>32</v>
      </c>
      <c r="Q14" s="98" t="s">
        <v>39</v>
      </c>
      <c r="R14" s="98" t="s">
        <v>34</v>
      </c>
      <c r="S14" s="98"/>
      <c r="T14" s="98" t="s">
        <v>14</v>
      </c>
      <c r="U14" s="98" t="s">
        <v>32</v>
      </c>
      <c r="V14" s="98" t="s">
        <v>39</v>
      </c>
      <c r="W14" s="98" t="s">
        <v>34</v>
      </c>
      <c r="X14" s="98"/>
      <c r="Y14" s="98" t="s">
        <v>40</v>
      </c>
      <c r="Z14" s="98" t="s">
        <v>16</v>
      </c>
      <c r="AA14" s="96" t="s">
        <v>19</v>
      </c>
      <c r="AB14" s="99" t="s">
        <v>21</v>
      </c>
      <c r="AC14" s="99" t="s">
        <v>23</v>
      </c>
      <c r="AD14" s="100"/>
      <c r="AE14" s="83"/>
      <c r="AF14" s="83"/>
    </row>
    <row r="15" spans="2:32" s="2" customFormat="1" x14ac:dyDescent="0.2">
      <c r="B15" s="130"/>
      <c r="C15" s="101"/>
      <c r="D15" s="101"/>
      <c r="E15" s="101"/>
      <c r="F15" s="101" t="s">
        <v>41</v>
      </c>
      <c r="G15" s="101"/>
      <c r="H15" s="102"/>
      <c r="I15" s="102"/>
      <c r="J15" s="103"/>
      <c r="K15" s="103"/>
      <c r="L15" s="103"/>
      <c r="M15" s="103" t="s">
        <v>35</v>
      </c>
      <c r="N15" s="103"/>
      <c r="O15" s="103"/>
      <c r="P15" s="103"/>
      <c r="Q15" s="103"/>
      <c r="R15" s="103" t="s">
        <v>35</v>
      </c>
      <c r="S15" s="103"/>
      <c r="T15" s="103"/>
      <c r="U15" s="103"/>
      <c r="V15" s="103"/>
      <c r="W15" s="103" t="s">
        <v>35</v>
      </c>
      <c r="X15" s="103"/>
      <c r="Y15" s="103"/>
      <c r="Z15" s="103"/>
      <c r="AA15" s="101"/>
      <c r="AB15" s="104"/>
      <c r="AC15" s="104"/>
      <c r="AD15" s="105"/>
      <c r="AE15" s="83"/>
      <c r="AF15" s="83"/>
    </row>
    <row r="16" spans="2:32" s="40" customFormat="1" ht="5.25" customHeight="1" x14ac:dyDescent="0.2">
      <c r="B16" s="131"/>
      <c r="C16" s="106"/>
      <c r="D16" s="107"/>
      <c r="E16" s="108"/>
      <c r="F16" s="109"/>
      <c r="G16" s="110"/>
      <c r="H16" s="111"/>
      <c r="I16" s="111"/>
      <c r="J16" s="112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4"/>
      <c r="Z16" s="114"/>
      <c r="AA16" s="115"/>
      <c r="AB16" s="116"/>
      <c r="AC16" s="116"/>
      <c r="AD16" s="117"/>
      <c r="AE16" s="84"/>
      <c r="AF16" s="84"/>
    </row>
    <row r="17" spans="2:32" s="40" customFormat="1" x14ac:dyDescent="0.2">
      <c r="B17" s="132"/>
      <c r="C17" s="106"/>
      <c r="D17" s="119" t="s">
        <v>56</v>
      </c>
      <c r="E17" s="118"/>
      <c r="F17" s="110"/>
      <c r="G17" s="110"/>
      <c r="H17" s="111"/>
      <c r="I17" s="111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4"/>
      <c r="Z17" s="114"/>
      <c r="AA17" s="115"/>
      <c r="AB17" s="116"/>
      <c r="AC17" s="120"/>
      <c r="AD17" s="121"/>
      <c r="AE17" s="84"/>
      <c r="AF17" s="84"/>
    </row>
    <row r="18" spans="2:32" s="40" customFormat="1" ht="33.75" x14ac:dyDescent="0.2">
      <c r="B18" s="133" t="s">
        <v>195</v>
      </c>
      <c r="C18" s="46"/>
      <c r="D18" s="41" t="s">
        <v>98</v>
      </c>
      <c r="E18" s="42" t="s">
        <v>58</v>
      </c>
      <c r="F18" s="92" t="s">
        <v>167</v>
      </c>
      <c r="G18" s="48" t="s">
        <v>52</v>
      </c>
      <c r="H18" s="49">
        <v>44294</v>
      </c>
      <c r="I18" s="49">
        <v>44338</v>
      </c>
      <c r="J18" s="45"/>
      <c r="K18" s="43">
        <f>SUM(1462859-841)</f>
        <v>1462018</v>
      </c>
      <c r="L18" s="43"/>
      <c r="M18" s="43"/>
      <c r="N18" s="43">
        <f>K18+L18</f>
        <v>1462018</v>
      </c>
      <c r="O18" s="43"/>
      <c r="P18" s="43">
        <v>1462018</v>
      </c>
      <c r="Q18" s="43"/>
      <c r="R18" s="43"/>
      <c r="S18" s="43">
        <f>SUM(P18:R18)</f>
        <v>1462018</v>
      </c>
      <c r="T18" s="43"/>
      <c r="U18" s="43">
        <f>K18-P18</f>
        <v>0</v>
      </c>
      <c r="V18" s="43"/>
      <c r="W18" s="43"/>
      <c r="X18" s="43">
        <f>SUM(U18:W18)</f>
        <v>0</v>
      </c>
      <c r="Y18" s="50">
        <f>(P18/K18)*100</f>
        <v>100</v>
      </c>
      <c r="Z18" s="50">
        <v>100</v>
      </c>
      <c r="AA18" s="44" t="s">
        <v>99</v>
      </c>
      <c r="AB18" s="89" t="s">
        <v>122</v>
      </c>
      <c r="AC18" s="89" t="s">
        <v>122</v>
      </c>
      <c r="AD18" s="51"/>
      <c r="AE18" s="84"/>
      <c r="AF18" s="84"/>
    </row>
    <row r="19" spans="2:32" s="40" customFormat="1" x14ac:dyDescent="0.2">
      <c r="B19" s="133"/>
      <c r="C19" s="46"/>
      <c r="D19" s="41"/>
      <c r="E19" s="42"/>
      <c r="F19" s="92"/>
      <c r="G19" s="48"/>
      <c r="H19" s="49"/>
      <c r="I19" s="49"/>
      <c r="J19" s="45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50"/>
      <c r="Z19" s="50"/>
      <c r="AA19" s="44"/>
      <c r="AB19" s="89"/>
      <c r="AC19" s="89"/>
      <c r="AD19" s="51"/>
      <c r="AE19" s="84"/>
      <c r="AF19" s="84"/>
    </row>
    <row r="20" spans="2:32" s="40" customFormat="1" ht="45" x14ac:dyDescent="0.2">
      <c r="B20" s="133" t="s">
        <v>196</v>
      </c>
      <c r="C20" s="46"/>
      <c r="D20" s="41" t="s">
        <v>72</v>
      </c>
      <c r="E20" s="42" t="s">
        <v>59</v>
      </c>
      <c r="F20" s="92" t="s">
        <v>168</v>
      </c>
      <c r="G20" s="48" t="s">
        <v>52</v>
      </c>
      <c r="H20" s="49">
        <v>44294</v>
      </c>
      <c r="I20" s="49">
        <v>44338</v>
      </c>
      <c r="J20" s="45"/>
      <c r="K20" s="43">
        <f>SUM(1004817-903)</f>
        <v>1003914</v>
      </c>
      <c r="L20" s="43"/>
      <c r="M20" s="43"/>
      <c r="N20" s="43">
        <f>K20+L20</f>
        <v>1003914</v>
      </c>
      <c r="O20" s="43"/>
      <c r="P20" s="43">
        <v>1003914</v>
      </c>
      <c r="Q20" s="43"/>
      <c r="R20" s="43"/>
      <c r="S20" s="43">
        <f>SUM(P20:R20)</f>
        <v>1003914</v>
      </c>
      <c r="T20" s="43"/>
      <c r="U20" s="43">
        <f>K20-P20</f>
        <v>0</v>
      </c>
      <c r="V20" s="43"/>
      <c r="W20" s="43"/>
      <c r="X20" s="43">
        <f>SUM(U20:W20)</f>
        <v>0</v>
      </c>
      <c r="Y20" s="50">
        <f>(P20/K20)*100</f>
        <v>100</v>
      </c>
      <c r="Z20" s="50">
        <v>100</v>
      </c>
      <c r="AA20" s="44" t="s">
        <v>99</v>
      </c>
      <c r="AB20" s="89" t="s">
        <v>123</v>
      </c>
      <c r="AC20" s="89" t="s">
        <v>123</v>
      </c>
      <c r="AD20" s="51"/>
      <c r="AE20" s="84"/>
      <c r="AF20" s="84"/>
    </row>
    <row r="21" spans="2:32" s="40" customFormat="1" x14ac:dyDescent="0.2">
      <c r="B21" s="133"/>
      <c r="C21" s="46"/>
      <c r="D21" s="41"/>
      <c r="E21" s="42"/>
      <c r="F21" s="92"/>
      <c r="G21" s="48"/>
      <c r="H21" s="49"/>
      <c r="I21" s="49"/>
      <c r="J21" s="45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50"/>
      <c r="Z21" s="50"/>
      <c r="AA21" s="44"/>
      <c r="AB21" s="89"/>
      <c r="AC21" s="89"/>
      <c r="AD21" s="51"/>
      <c r="AE21" s="84"/>
      <c r="AF21" s="84"/>
    </row>
    <row r="22" spans="2:32" s="40" customFormat="1" ht="45" x14ac:dyDescent="0.2">
      <c r="B22" s="133" t="s">
        <v>197</v>
      </c>
      <c r="C22" s="46"/>
      <c r="D22" s="41" t="s">
        <v>61</v>
      </c>
      <c r="E22" s="42" t="s">
        <v>60</v>
      </c>
      <c r="F22" s="92" t="s">
        <v>169</v>
      </c>
      <c r="G22" s="48" t="s">
        <v>52</v>
      </c>
      <c r="H22" s="49">
        <v>44294</v>
      </c>
      <c r="I22" s="49">
        <v>44308</v>
      </c>
      <c r="J22" s="45"/>
      <c r="K22" s="43">
        <f>SUM(945759-389)</f>
        <v>945370</v>
      </c>
      <c r="L22" s="43"/>
      <c r="M22" s="43"/>
      <c r="N22" s="43">
        <f>K22+L22</f>
        <v>945370</v>
      </c>
      <c r="O22" s="43"/>
      <c r="P22" s="43">
        <v>945370</v>
      </c>
      <c r="Q22" s="43"/>
      <c r="R22" s="43"/>
      <c r="S22" s="43">
        <f>SUM(P22:R22)</f>
        <v>945370</v>
      </c>
      <c r="T22" s="43"/>
      <c r="U22" s="43">
        <f>K22-P22</f>
        <v>0</v>
      </c>
      <c r="V22" s="43"/>
      <c r="W22" s="43"/>
      <c r="X22" s="43">
        <f>SUM(U22:W22)</f>
        <v>0</v>
      </c>
      <c r="Y22" s="50">
        <f>(P22/K22)*100</f>
        <v>100</v>
      </c>
      <c r="Z22" s="50">
        <v>100</v>
      </c>
      <c r="AA22" s="44" t="s">
        <v>99</v>
      </c>
      <c r="AB22" s="89" t="s">
        <v>124</v>
      </c>
      <c r="AC22" s="89" t="s">
        <v>124</v>
      </c>
      <c r="AD22" s="51"/>
      <c r="AE22" s="84"/>
      <c r="AF22" s="84"/>
    </row>
    <row r="23" spans="2:32" s="40" customFormat="1" x14ac:dyDescent="0.2">
      <c r="B23" s="133"/>
      <c r="C23" s="46"/>
      <c r="D23" s="41"/>
      <c r="E23" s="42"/>
      <c r="F23" s="92"/>
      <c r="G23" s="48"/>
      <c r="H23" s="49"/>
      <c r="I23" s="49"/>
      <c r="J23" s="45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50"/>
      <c r="Z23" s="50"/>
      <c r="AA23" s="44"/>
      <c r="AB23" s="89"/>
      <c r="AC23" s="89"/>
      <c r="AD23" s="51"/>
      <c r="AE23" s="84"/>
      <c r="AF23" s="84"/>
    </row>
    <row r="24" spans="2:32" s="40" customFormat="1" ht="45" x14ac:dyDescent="0.2">
      <c r="B24" s="133" t="s">
        <v>198</v>
      </c>
      <c r="C24" s="46"/>
      <c r="D24" s="41" t="s">
        <v>62</v>
      </c>
      <c r="E24" s="42" t="s">
        <v>63</v>
      </c>
      <c r="F24" s="92" t="s">
        <v>170</v>
      </c>
      <c r="G24" s="48" t="s">
        <v>52</v>
      </c>
      <c r="H24" s="49">
        <v>44294</v>
      </c>
      <c r="I24" s="49">
        <v>44338</v>
      </c>
      <c r="J24" s="45"/>
      <c r="K24" s="43">
        <f>SUM(298961+73659)</f>
        <v>372620</v>
      </c>
      <c r="L24" s="43"/>
      <c r="M24" s="43"/>
      <c r="N24" s="43">
        <f>K24+L24</f>
        <v>372620</v>
      </c>
      <c r="O24" s="43"/>
      <c r="P24" s="43">
        <v>372620</v>
      </c>
      <c r="Q24" s="43"/>
      <c r="R24" s="43"/>
      <c r="S24" s="43">
        <f>SUM(P24:R24)</f>
        <v>372620</v>
      </c>
      <c r="T24" s="43"/>
      <c r="U24" s="43">
        <f>K24-P24</f>
        <v>0</v>
      </c>
      <c r="V24" s="43"/>
      <c r="W24" s="43"/>
      <c r="X24" s="43">
        <f>SUM(U24:W24)</f>
        <v>0</v>
      </c>
      <c r="Y24" s="50">
        <f>(P24/K24)*100</f>
        <v>100</v>
      </c>
      <c r="Z24" s="50">
        <v>100</v>
      </c>
      <c r="AA24" s="44" t="s">
        <v>99</v>
      </c>
      <c r="AB24" s="89" t="s">
        <v>159</v>
      </c>
      <c r="AC24" s="89" t="s">
        <v>159</v>
      </c>
      <c r="AD24" s="51"/>
      <c r="AE24" s="84"/>
      <c r="AF24" s="84"/>
    </row>
    <row r="25" spans="2:32" s="40" customFormat="1" x14ac:dyDescent="0.2">
      <c r="B25" s="133"/>
      <c r="C25" s="46"/>
      <c r="D25" s="41"/>
      <c r="E25" s="42"/>
      <c r="F25" s="92"/>
      <c r="G25" s="48"/>
      <c r="H25" s="49"/>
      <c r="I25" s="49"/>
      <c r="J25" s="45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50"/>
      <c r="Z25" s="50"/>
      <c r="AA25" s="44"/>
      <c r="AB25" s="89"/>
      <c r="AC25" s="89"/>
      <c r="AD25" s="51"/>
      <c r="AE25" s="84"/>
      <c r="AF25" s="84"/>
    </row>
    <row r="26" spans="2:32" s="40" customFormat="1" ht="45" x14ac:dyDescent="0.2">
      <c r="B26" s="133" t="s">
        <v>199</v>
      </c>
      <c r="C26" s="46"/>
      <c r="D26" s="41" t="s">
        <v>73</v>
      </c>
      <c r="E26" s="42" t="s">
        <v>64</v>
      </c>
      <c r="F26" s="92" t="s">
        <v>171</v>
      </c>
      <c r="G26" s="48" t="s">
        <v>52</v>
      </c>
      <c r="H26" s="49">
        <v>44313</v>
      </c>
      <c r="I26" s="49">
        <v>44357</v>
      </c>
      <c r="J26" s="45"/>
      <c r="K26" s="43">
        <f>SUM(2167455-1486)</f>
        <v>2165969</v>
      </c>
      <c r="L26" s="43"/>
      <c r="M26" s="43"/>
      <c r="N26" s="43">
        <f>K26+L26</f>
        <v>2165969</v>
      </c>
      <c r="O26" s="43"/>
      <c r="P26" s="43">
        <v>2165969</v>
      </c>
      <c r="Q26" s="43"/>
      <c r="R26" s="43"/>
      <c r="S26" s="43">
        <f>SUM(P26:R26)</f>
        <v>2165969</v>
      </c>
      <c r="T26" s="43"/>
      <c r="U26" s="43">
        <f>K26-P26</f>
        <v>0</v>
      </c>
      <c r="V26" s="43"/>
      <c r="W26" s="43"/>
      <c r="X26" s="43">
        <f>SUM(U26:W26)</f>
        <v>0</v>
      </c>
      <c r="Y26" s="50">
        <f>(P26/K26)*100</f>
        <v>100</v>
      </c>
      <c r="Z26" s="50">
        <v>100</v>
      </c>
      <c r="AA26" s="44" t="s">
        <v>99</v>
      </c>
      <c r="AB26" s="89" t="s">
        <v>154</v>
      </c>
      <c r="AC26" s="89" t="s">
        <v>154</v>
      </c>
      <c r="AD26" s="51"/>
      <c r="AE26" s="84"/>
      <c r="AF26" s="84"/>
    </row>
    <row r="27" spans="2:32" s="40" customFormat="1" x14ac:dyDescent="0.2">
      <c r="B27" s="133"/>
      <c r="C27" s="46"/>
      <c r="D27" s="41"/>
      <c r="E27" s="42"/>
      <c r="F27" s="92"/>
      <c r="G27" s="48"/>
      <c r="H27" s="49"/>
      <c r="I27" s="49"/>
      <c r="J27" s="45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50"/>
      <c r="Z27" s="50"/>
      <c r="AA27" s="44"/>
      <c r="AB27" s="89"/>
      <c r="AC27" s="89"/>
      <c r="AD27" s="51"/>
      <c r="AE27" s="84"/>
      <c r="AF27" s="84"/>
    </row>
    <row r="28" spans="2:32" s="40" customFormat="1" ht="45" x14ac:dyDescent="0.2">
      <c r="B28" s="133" t="s">
        <v>200</v>
      </c>
      <c r="C28" s="46"/>
      <c r="D28" s="41" t="s">
        <v>65</v>
      </c>
      <c r="E28" s="42" t="s">
        <v>54</v>
      </c>
      <c r="F28" s="92" t="s">
        <v>172</v>
      </c>
      <c r="G28" s="48" t="s">
        <v>52</v>
      </c>
      <c r="H28" s="49">
        <v>44313</v>
      </c>
      <c r="I28" s="49">
        <v>44357</v>
      </c>
      <c r="J28" s="45"/>
      <c r="K28" s="43">
        <f>SUM(1305933-2599)</f>
        <v>1303334</v>
      </c>
      <c r="L28" s="43"/>
      <c r="M28" s="43"/>
      <c r="N28" s="43">
        <f>K28+L28</f>
        <v>1303334</v>
      </c>
      <c r="O28" s="43"/>
      <c r="P28" s="43">
        <v>1303334</v>
      </c>
      <c r="Q28" s="43"/>
      <c r="R28" s="43"/>
      <c r="S28" s="43">
        <f>SUM(P28:R28)</f>
        <v>1303334</v>
      </c>
      <c r="T28" s="43"/>
      <c r="U28" s="43">
        <f>K28-P28</f>
        <v>0</v>
      </c>
      <c r="V28" s="43"/>
      <c r="W28" s="43"/>
      <c r="X28" s="43">
        <f>SUM(U28:W28)</f>
        <v>0</v>
      </c>
      <c r="Y28" s="50">
        <f>(P28/K28)*100</f>
        <v>100</v>
      </c>
      <c r="Z28" s="50">
        <v>100</v>
      </c>
      <c r="AA28" s="44" t="s">
        <v>99</v>
      </c>
      <c r="AB28" s="89" t="s">
        <v>100</v>
      </c>
      <c r="AC28" s="89" t="s">
        <v>100</v>
      </c>
      <c r="AD28" s="51"/>
      <c r="AE28" s="84"/>
      <c r="AF28" s="84"/>
    </row>
    <row r="29" spans="2:32" s="40" customFormat="1" x14ac:dyDescent="0.2">
      <c r="B29" s="133"/>
      <c r="C29" s="46"/>
      <c r="D29" s="41"/>
      <c r="E29" s="42"/>
      <c r="F29" s="92"/>
      <c r="G29" s="48"/>
      <c r="H29" s="49"/>
      <c r="I29" s="49"/>
      <c r="J29" s="45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50"/>
      <c r="Z29" s="50"/>
      <c r="AA29" s="44"/>
      <c r="AB29" s="89"/>
      <c r="AC29" s="89"/>
      <c r="AD29" s="51"/>
      <c r="AE29" s="84"/>
      <c r="AF29" s="84"/>
    </row>
    <row r="30" spans="2:32" s="40" customFormat="1" ht="33.75" x14ac:dyDescent="0.2">
      <c r="B30" s="133" t="s">
        <v>201</v>
      </c>
      <c r="C30" s="46"/>
      <c r="D30" s="41" t="s">
        <v>80</v>
      </c>
      <c r="E30" s="42" t="s">
        <v>81</v>
      </c>
      <c r="F30" s="92" t="s">
        <v>156</v>
      </c>
      <c r="G30" s="48" t="s">
        <v>52</v>
      </c>
      <c r="H30" s="49">
        <v>44351</v>
      </c>
      <c r="I30" s="49">
        <v>44379</v>
      </c>
      <c r="J30" s="45"/>
      <c r="K30" s="43">
        <f>SUM(1141536-2068)</f>
        <v>1139468</v>
      </c>
      <c r="L30" s="43"/>
      <c r="M30" s="43"/>
      <c r="N30" s="43">
        <f>K30+L30</f>
        <v>1139468</v>
      </c>
      <c r="O30" s="43"/>
      <c r="P30" s="43">
        <v>1139468</v>
      </c>
      <c r="Q30" s="43"/>
      <c r="R30" s="43"/>
      <c r="S30" s="43">
        <f>SUM(P30:R30)</f>
        <v>1139468</v>
      </c>
      <c r="T30" s="43"/>
      <c r="U30" s="43">
        <f>K30-P30</f>
        <v>0</v>
      </c>
      <c r="V30" s="43"/>
      <c r="W30" s="43"/>
      <c r="X30" s="43">
        <f>SUM(U30:W30)</f>
        <v>0</v>
      </c>
      <c r="Y30" s="50">
        <f>(P30/K30)*100</f>
        <v>100</v>
      </c>
      <c r="Z30" s="50">
        <v>100</v>
      </c>
      <c r="AA30" s="44" t="s">
        <v>137</v>
      </c>
      <c r="AB30" s="89" t="s">
        <v>153</v>
      </c>
      <c r="AC30" s="89" t="s">
        <v>153</v>
      </c>
      <c r="AD30" s="51"/>
      <c r="AE30" s="84"/>
      <c r="AF30" s="84"/>
    </row>
    <row r="31" spans="2:32" s="40" customFormat="1" x14ac:dyDescent="0.2">
      <c r="B31" s="133"/>
      <c r="C31" s="46"/>
      <c r="D31" s="41"/>
      <c r="E31" s="42"/>
      <c r="F31" s="92"/>
      <c r="G31" s="48"/>
      <c r="H31" s="49"/>
      <c r="I31" s="49"/>
      <c r="J31" s="45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50"/>
      <c r="Z31" s="50"/>
      <c r="AA31" s="44"/>
      <c r="AB31" s="89"/>
      <c r="AC31" s="89"/>
      <c r="AD31" s="51"/>
      <c r="AE31" s="84"/>
      <c r="AF31" s="84"/>
    </row>
    <row r="32" spans="2:32" s="40" customFormat="1" ht="33.75" x14ac:dyDescent="0.2">
      <c r="B32" s="133" t="s">
        <v>202</v>
      </c>
      <c r="C32" s="46"/>
      <c r="D32" s="41" t="s">
        <v>83</v>
      </c>
      <c r="E32" s="42" t="s">
        <v>84</v>
      </c>
      <c r="F32" s="92" t="s">
        <v>173</v>
      </c>
      <c r="G32" s="48" t="s">
        <v>52</v>
      </c>
      <c r="H32" s="49">
        <v>44352</v>
      </c>
      <c r="I32" s="49">
        <v>44426</v>
      </c>
      <c r="J32" s="45"/>
      <c r="K32" s="43">
        <f>SUM(754687+186163)</f>
        <v>940850</v>
      </c>
      <c r="L32" s="43"/>
      <c r="M32" s="43"/>
      <c r="N32" s="43">
        <f>K32+L32</f>
        <v>940850</v>
      </c>
      <c r="O32" s="43"/>
      <c r="P32" s="43">
        <v>940850</v>
      </c>
      <c r="Q32" s="43"/>
      <c r="R32" s="43"/>
      <c r="S32" s="43">
        <f>SUM(P32:R32)</f>
        <v>940850</v>
      </c>
      <c r="T32" s="43"/>
      <c r="U32" s="43">
        <f>K32-P32</f>
        <v>0</v>
      </c>
      <c r="V32" s="43"/>
      <c r="W32" s="43"/>
      <c r="X32" s="43">
        <f>SUM(U32:W32)</f>
        <v>0</v>
      </c>
      <c r="Y32" s="50">
        <f>(P32/K32)*100</f>
        <v>100</v>
      </c>
      <c r="Z32" s="50">
        <v>100</v>
      </c>
      <c r="AA32" s="44" t="s">
        <v>137</v>
      </c>
      <c r="AB32" s="89" t="s">
        <v>152</v>
      </c>
      <c r="AC32" s="89" t="s">
        <v>152</v>
      </c>
      <c r="AD32" s="51"/>
      <c r="AE32" s="84"/>
      <c r="AF32" s="84"/>
    </row>
    <row r="33" spans="2:32" s="40" customFormat="1" x14ac:dyDescent="0.2">
      <c r="B33" s="133"/>
      <c r="C33" s="46"/>
      <c r="D33" s="41"/>
      <c r="E33" s="42"/>
      <c r="F33" s="92"/>
      <c r="G33" s="48"/>
      <c r="H33" s="49"/>
      <c r="I33" s="49"/>
      <c r="J33" s="45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50"/>
      <c r="Z33" s="50"/>
      <c r="AA33" s="44"/>
      <c r="AB33" s="89"/>
      <c r="AC33" s="89"/>
      <c r="AD33" s="51"/>
      <c r="AE33" s="84"/>
      <c r="AF33" s="84"/>
    </row>
    <row r="34" spans="2:32" s="40" customFormat="1" ht="33.75" x14ac:dyDescent="0.2">
      <c r="B34" s="133" t="s">
        <v>203</v>
      </c>
      <c r="C34" s="46"/>
      <c r="D34" s="41" t="s">
        <v>85</v>
      </c>
      <c r="E34" s="42" t="s">
        <v>84</v>
      </c>
      <c r="F34" s="92" t="s">
        <v>174</v>
      </c>
      <c r="G34" s="48" t="s">
        <v>52</v>
      </c>
      <c r="H34" s="49">
        <v>44382</v>
      </c>
      <c r="I34" s="49">
        <v>44426</v>
      </c>
      <c r="J34" s="45"/>
      <c r="K34" s="43">
        <f>SUM(1148114+279017)</f>
        <v>1427131</v>
      </c>
      <c r="L34" s="43"/>
      <c r="M34" s="43"/>
      <c r="N34" s="43">
        <f>K34+L34</f>
        <v>1427131</v>
      </c>
      <c r="O34" s="43"/>
      <c r="P34" s="43">
        <v>1427131</v>
      </c>
      <c r="Q34" s="43"/>
      <c r="R34" s="43"/>
      <c r="S34" s="43">
        <f>SUM(P34:R34)</f>
        <v>1427131</v>
      </c>
      <c r="T34" s="43"/>
      <c r="U34" s="43">
        <f>K34-P34</f>
        <v>0</v>
      </c>
      <c r="V34" s="43"/>
      <c r="W34" s="43"/>
      <c r="X34" s="43">
        <f>SUM(U34:W34)</f>
        <v>0</v>
      </c>
      <c r="Y34" s="50">
        <f>(P34/K34)*100</f>
        <v>100</v>
      </c>
      <c r="Z34" s="50">
        <v>100</v>
      </c>
      <c r="AA34" s="44" t="s">
        <v>137</v>
      </c>
      <c r="AB34" s="89" t="s">
        <v>151</v>
      </c>
      <c r="AC34" s="89" t="s">
        <v>151</v>
      </c>
      <c r="AD34" s="51"/>
      <c r="AE34" s="84"/>
      <c r="AF34" s="84"/>
    </row>
    <row r="35" spans="2:32" s="40" customFormat="1" x14ac:dyDescent="0.2">
      <c r="B35" s="133"/>
      <c r="C35" s="46"/>
      <c r="D35" s="41"/>
      <c r="E35" s="42"/>
      <c r="F35" s="92"/>
      <c r="G35" s="48"/>
      <c r="H35" s="49"/>
      <c r="I35" s="49"/>
      <c r="J35" s="45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50"/>
      <c r="Z35" s="50"/>
      <c r="AA35" s="44"/>
      <c r="AB35" s="89"/>
      <c r="AC35" s="89"/>
      <c r="AD35" s="51"/>
      <c r="AE35" s="84"/>
      <c r="AF35" s="84"/>
    </row>
    <row r="36" spans="2:32" s="40" customFormat="1" ht="45" x14ac:dyDescent="0.2">
      <c r="B36" s="133" t="s">
        <v>204</v>
      </c>
      <c r="C36" s="46"/>
      <c r="D36" s="41" t="s">
        <v>97</v>
      </c>
      <c r="E36" s="42" t="s">
        <v>86</v>
      </c>
      <c r="F36" s="92" t="s">
        <v>175</v>
      </c>
      <c r="G36" s="48" t="s">
        <v>52</v>
      </c>
      <c r="H36" s="49">
        <v>44351</v>
      </c>
      <c r="I36" s="49">
        <v>44379</v>
      </c>
      <c r="J36" s="45"/>
      <c r="K36" s="43">
        <f>SUM(1732928+117429)</f>
        <v>1850357</v>
      </c>
      <c r="L36" s="43"/>
      <c r="M36" s="43"/>
      <c r="N36" s="43">
        <f>K36+L36</f>
        <v>1850357</v>
      </c>
      <c r="O36" s="43"/>
      <c r="P36" s="43">
        <v>1850357</v>
      </c>
      <c r="Q36" s="43"/>
      <c r="R36" s="43"/>
      <c r="S36" s="43">
        <f>SUM(P36:R36)</f>
        <v>1850357</v>
      </c>
      <c r="T36" s="43"/>
      <c r="U36" s="43">
        <f>K36-P36</f>
        <v>0</v>
      </c>
      <c r="V36" s="43"/>
      <c r="W36" s="43"/>
      <c r="X36" s="43">
        <f>SUM(U36:W36)</f>
        <v>0</v>
      </c>
      <c r="Y36" s="50">
        <f>(P36/K36)*100</f>
        <v>100</v>
      </c>
      <c r="Z36" s="50">
        <v>100</v>
      </c>
      <c r="AA36" s="44" t="s">
        <v>137</v>
      </c>
      <c r="AB36" s="89" t="s">
        <v>150</v>
      </c>
      <c r="AC36" s="89" t="s">
        <v>150</v>
      </c>
      <c r="AD36" s="51"/>
      <c r="AE36" s="84"/>
      <c r="AF36" s="84"/>
    </row>
    <row r="37" spans="2:32" s="40" customFormat="1" x14ac:dyDescent="0.2">
      <c r="B37" s="133"/>
      <c r="C37" s="46"/>
      <c r="D37" s="41"/>
      <c r="E37" s="42"/>
      <c r="F37" s="92"/>
      <c r="G37" s="48"/>
      <c r="H37" s="49"/>
      <c r="I37" s="49"/>
      <c r="J37" s="45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50"/>
      <c r="Z37" s="50"/>
      <c r="AA37" s="44"/>
      <c r="AB37" s="89"/>
      <c r="AC37" s="89"/>
      <c r="AD37" s="51"/>
      <c r="AE37" s="84"/>
      <c r="AF37" s="84"/>
    </row>
    <row r="38" spans="2:32" s="40" customFormat="1" ht="33.75" x14ac:dyDescent="0.2">
      <c r="B38" s="133" t="s">
        <v>205</v>
      </c>
      <c r="C38" s="46"/>
      <c r="D38" s="41" t="s">
        <v>88</v>
      </c>
      <c r="E38" s="42" t="s">
        <v>87</v>
      </c>
      <c r="F38" s="92" t="s">
        <v>176</v>
      </c>
      <c r="G38" s="48" t="s">
        <v>52</v>
      </c>
      <c r="H38" s="49">
        <v>44362</v>
      </c>
      <c r="I38" s="49">
        <v>44401</v>
      </c>
      <c r="J38" s="45"/>
      <c r="K38" s="43">
        <f>SUM(1840683-927)</f>
        <v>1839756</v>
      </c>
      <c r="L38" s="43"/>
      <c r="M38" s="43"/>
      <c r="N38" s="43">
        <f>K38+L38</f>
        <v>1839756</v>
      </c>
      <c r="O38" s="43"/>
      <c r="P38" s="43">
        <v>1839756</v>
      </c>
      <c r="Q38" s="43"/>
      <c r="R38" s="43"/>
      <c r="S38" s="43">
        <f>SUM(P38:R38)</f>
        <v>1839756</v>
      </c>
      <c r="T38" s="43"/>
      <c r="U38" s="43">
        <f>K38-P38</f>
        <v>0</v>
      </c>
      <c r="V38" s="43"/>
      <c r="W38" s="43"/>
      <c r="X38" s="43">
        <f>SUM(U38:W38)</f>
        <v>0</v>
      </c>
      <c r="Y38" s="50">
        <f>(P38/K38)*100</f>
        <v>100</v>
      </c>
      <c r="Z38" s="50">
        <v>100</v>
      </c>
      <c r="AA38" s="44" t="s">
        <v>137</v>
      </c>
      <c r="AB38" s="89" t="s">
        <v>149</v>
      </c>
      <c r="AC38" s="89" t="s">
        <v>149</v>
      </c>
      <c r="AD38" s="51"/>
      <c r="AE38" s="84"/>
      <c r="AF38" s="84"/>
    </row>
    <row r="39" spans="2:32" s="40" customFormat="1" x14ac:dyDescent="0.2">
      <c r="B39" s="133"/>
      <c r="C39" s="46"/>
      <c r="D39" s="41"/>
      <c r="E39" s="42"/>
      <c r="F39" s="92"/>
      <c r="G39" s="48"/>
      <c r="H39" s="49"/>
      <c r="I39" s="49"/>
      <c r="J39" s="45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50"/>
      <c r="Z39" s="50"/>
      <c r="AA39" s="44"/>
      <c r="AB39" s="89"/>
      <c r="AC39" s="89"/>
      <c r="AD39" s="51"/>
      <c r="AE39" s="84"/>
      <c r="AF39" s="84"/>
    </row>
    <row r="40" spans="2:32" s="40" customFormat="1" ht="45" x14ac:dyDescent="0.2">
      <c r="B40" s="133" t="s">
        <v>206</v>
      </c>
      <c r="C40" s="46"/>
      <c r="D40" s="41" t="s">
        <v>89</v>
      </c>
      <c r="E40" s="42" t="s">
        <v>90</v>
      </c>
      <c r="F40" s="92" t="s">
        <v>177</v>
      </c>
      <c r="G40" s="48" t="s">
        <v>52</v>
      </c>
      <c r="H40" s="49">
        <v>44351</v>
      </c>
      <c r="I40" s="49">
        <v>44379</v>
      </c>
      <c r="J40" s="45"/>
      <c r="K40" s="43">
        <f>SUM(1776353-2785)</f>
        <v>1773568</v>
      </c>
      <c r="L40" s="43"/>
      <c r="M40" s="43"/>
      <c r="N40" s="43">
        <f>K40+L40</f>
        <v>1773568</v>
      </c>
      <c r="O40" s="43"/>
      <c r="P40" s="43">
        <v>1773568</v>
      </c>
      <c r="Q40" s="43"/>
      <c r="R40" s="43"/>
      <c r="S40" s="43">
        <f>SUM(P40:R40)</f>
        <v>1773568</v>
      </c>
      <c r="T40" s="43"/>
      <c r="U40" s="43">
        <f>K40-P40</f>
        <v>0</v>
      </c>
      <c r="V40" s="43"/>
      <c r="W40" s="43"/>
      <c r="X40" s="43">
        <f>SUM(U40:W40)</f>
        <v>0</v>
      </c>
      <c r="Y40" s="50">
        <f>(P40/K40)*100</f>
        <v>100</v>
      </c>
      <c r="Z40" s="50">
        <v>100</v>
      </c>
      <c r="AA40" s="44" t="s">
        <v>137</v>
      </c>
      <c r="AB40" s="89" t="s">
        <v>148</v>
      </c>
      <c r="AC40" s="89" t="s">
        <v>148</v>
      </c>
      <c r="AD40" s="51"/>
      <c r="AE40" s="84"/>
      <c r="AF40" s="84"/>
    </row>
    <row r="41" spans="2:32" s="40" customFormat="1" x14ac:dyDescent="0.2">
      <c r="B41" s="133"/>
      <c r="C41" s="46"/>
      <c r="D41" s="41"/>
      <c r="E41" s="42"/>
      <c r="F41" s="47"/>
      <c r="G41" s="48"/>
      <c r="H41" s="49"/>
      <c r="I41" s="49"/>
      <c r="J41" s="45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50"/>
      <c r="Z41" s="50"/>
      <c r="AA41" s="44"/>
      <c r="AB41" s="89"/>
      <c r="AC41" s="89"/>
      <c r="AD41" s="51"/>
      <c r="AE41" s="84"/>
      <c r="AF41" s="84"/>
    </row>
    <row r="42" spans="2:32" s="40" customFormat="1" ht="33.75" x14ac:dyDescent="0.2">
      <c r="B42" s="133" t="s">
        <v>207</v>
      </c>
      <c r="C42" s="46"/>
      <c r="D42" s="41" t="s">
        <v>96</v>
      </c>
      <c r="E42" s="42" t="s">
        <v>86</v>
      </c>
      <c r="F42" s="44" t="s">
        <v>178</v>
      </c>
      <c r="G42" s="48" t="s">
        <v>52</v>
      </c>
      <c r="H42" s="49">
        <v>44382</v>
      </c>
      <c r="I42" s="49">
        <v>44444</v>
      </c>
      <c r="J42" s="45"/>
      <c r="K42" s="43">
        <f>2703364-1408</f>
        <v>2701956</v>
      </c>
      <c r="L42" s="43"/>
      <c r="M42" s="43"/>
      <c r="N42" s="43">
        <f>K42+L42</f>
        <v>2701956</v>
      </c>
      <c r="O42" s="43"/>
      <c r="P42" s="43">
        <v>2701956</v>
      </c>
      <c r="Q42" s="43"/>
      <c r="R42" s="43"/>
      <c r="S42" s="43">
        <f>SUM(P42:R42)</f>
        <v>2701956</v>
      </c>
      <c r="T42" s="43"/>
      <c r="U42" s="43">
        <f>K42-P42</f>
        <v>0</v>
      </c>
      <c r="V42" s="43"/>
      <c r="W42" s="43"/>
      <c r="X42" s="43">
        <f>SUM(U42:W42)</f>
        <v>0</v>
      </c>
      <c r="Y42" s="50">
        <f>(P42/K42)*100</f>
        <v>100</v>
      </c>
      <c r="Z42" s="50">
        <v>100</v>
      </c>
      <c r="AA42" s="44" t="s">
        <v>137</v>
      </c>
      <c r="AB42" s="89" t="s">
        <v>147</v>
      </c>
      <c r="AC42" s="89" t="s">
        <v>147</v>
      </c>
      <c r="AD42" s="51"/>
      <c r="AE42" s="84"/>
      <c r="AF42" s="84"/>
    </row>
    <row r="43" spans="2:32" s="40" customFormat="1" ht="21" customHeight="1" x14ac:dyDescent="0.2">
      <c r="B43" s="133"/>
      <c r="C43" s="46"/>
      <c r="D43" s="41"/>
      <c r="E43" s="42"/>
      <c r="F43" s="47"/>
      <c r="G43" s="48"/>
      <c r="H43" s="49"/>
      <c r="I43" s="49"/>
      <c r="J43" s="45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50"/>
      <c r="Z43" s="50"/>
      <c r="AA43" s="44"/>
      <c r="AB43" s="89"/>
      <c r="AC43" s="89"/>
      <c r="AD43" s="51"/>
      <c r="AE43" s="84"/>
      <c r="AF43" s="84"/>
    </row>
    <row r="44" spans="2:32" s="40" customFormat="1" x14ac:dyDescent="0.2">
      <c r="B44" s="134"/>
      <c r="C44" s="52"/>
      <c r="D44" s="53"/>
      <c r="E44" s="70"/>
      <c r="F44" s="71"/>
      <c r="G44" s="54"/>
      <c r="H44" s="55"/>
      <c r="I44" s="55"/>
      <c r="J44" s="56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8"/>
      <c r="Z44" s="58"/>
      <c r="AA44" s="59"/>
      <c r="AB44" s="90"/>
      <c r="AC44" s="90"/>
      <c r="AD44" s="72"/>
      <c r="AE44" s="84"/>
      <c r="AF44" s="84"/>
    </row>
    <row r="45" spans="2:32" s="1" customFormat="1" x14ac:dyDescent="0.2">
      <c r="B45" s="126"/>
      <c r="H45" s="60"/>
      <c r="I45" s="61" t="s">
        <v>28</v>
      </c>
      <c r="J45" s="22"/>
      <c r="K45" s="36">
        <f>SUM(K16:K44)</f>
        <v>18926311</v>
      </c>
      <c r="L45" s="36"/>
      <c r="M45" s="36"/>
      <c r="N45" s="36">
        <f>SUM(N16:N44)</f>
        <v>18926311</v>
      </c>
      <c r="O45" s="36"/>
      <c r="P45" s="36">
        <f>SUM(P16:P44)</f>
        <v>18926311</v>
      </c>
      <c r="Q45" s="36"/>
      <c r="R45" s="36"/>
      <c r="S45" s="36">
        <f>SUM(S16:S44)</f>
        <v>18926311</v>
      </c>
      <c r="T45" s="36"/>
      <c r="U45" s="36">
        <f>SUM(U16:U44)</f>
        <v>0</v>
      </c>
      <c r="V45" s="36"/>
      <c r="W45" s="36"/>
      <c r="X45" s="36">
        <f>SUM(X16:X44)</f>
        <v>0</v>
      </c>
      <c r="Y45" s="22"/>
      <c r="Z45" s="22"/>
      <c r="AB45" s="14"/>
      <c r="AC45" s="14"/>
      <c r="AE45" s="25"/>
      <c r="AF45" s="25"/>
    </row>
    <row r="46" spans="2:32" s="1" customFormat="1" x14ac:dyDescent="0.2">
      <c r="B46" s="126"/>
      <c r="H46" s="60"/>
      <c r="I46" s="61" t="s">
        <v>29</v>
      </c>
      <c r="J46" s="23"/>
      <c r="K46" s="62">
        <f>K45</f>
        <v>18926311</v>
      </c>
      <c r="L46" s="62"/>
      <c r="M46" s="62"/>
      <c r="N46" s="62">
        <f>N45</f>
        <v>18926311</v>
      </c>
      <c r="O46" s="62"/>
      <c r="P46" s="62">
        <f>P45</f>
        <v>18926311</v>
      </c>
      <c r="Q46" s="62"/>
      <c r="R46" s="62"/>
      <c r="S46" s="62">
        <f>S45</f>
        <v>18926311</v>
      </c>
      <c r="T46" s="62"/>
      <c r="U46" s="62">
        <f>U45</f>
        <v>0</v>
      </c>
      <c r="V46" s="62"/>
      <c r="W46" s="62"/>
      <c r="X46" s="62">
        <f>X45</f>
        <v>0</v>
      </c>
      <c r="Y46" s="23"/>
      <c r="Z46" s="23"/>
      <c r="AB46" s="14"/>
      <c r="AC46" s="14"/>
      <c r="AE46" s="25"/>
      <c r="AF46" s="25"/>
    </row>
    <row r="47" spans="2:32" s="1" customFormat="1" x14ac:dyDescent="0.2">
      <c r="B47" s="126"/>
      <c r="H47" s="60"/>
      <c r="I47" s="61" t="s">
        <v>30</v>
      </c>
      <c r="J47" s="23"/>
      <c r="K47" s="62">
        <f>K46</f>
        <v>18926311</v>
      </c>
      <c r="L47" s="62"/>
      <c r="M47" s="62"/>
      <c r="N47" s="62">
        <f>N46</f>
        <v>18926311</v>
      </c>
      <c r="O47" s="62"/>
      <c r="P47" s="62">
        <f>P46</f>
        <v>18926311</v>
      </c>
      <c r="Q47" s="62"/>
      <c r="R47" s="62"/>
      <c r="S47" s="62">
        <f>S46</f>
        <v>18926311</v>
      </c>
      <c r="T47" s="62"/>
      <c r="U47" s="62">
        <f>U46</f>
        <v>0</v>
      </c>
      <c r="V47" s="62"/>
      <c r="W47" s="62"/>
      <c r="X47" s="62">
        <f>X46</f>
        <v>0</v>
      </c>
      <c r="Y47" s="23"/>
      <c r="Z47" s="23"/>
      <c r="AB47" s="14"/>
      <c r="AC47" s="14"/>
      <c r="AE47" s="25"/>
      <c r="AF47" s="25"/>
    </row>
    <row r="48" spans="2:32" s="1" customFormat="1" x14ac:dyDescent="0.2">
      <c r="B48" s="126"/>
      <c r="H48" s="60"/>
      <c r="I48" s="60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B48" s="14"/>
      <c r="AC48" s="14"/>
      <c r="AE48" s="25"/>
      <c r="AF48" s="25"/>
    </row>
    <row r="49" spans="2:32" s="1" customFormat="1" ht="12" thickBot="1" x14ac:dyDescent="0.25">
      <c r="B49" s="126"/>
      <c r="D49" s="25"/>
      <c r="H49" s="60"/>
      <c r="I49" s="60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49"/>
      <c r="Z49" s="149"/>
      <c r="AA49" s="149"/>
      <c r="AB49" s="149"/>
      <c r="AC49" s="149"/>
      <c r="AE49" s="25"/>
      <c r="AF49" s="25"/>
    </row>
    <row r="50" spans="2:32" s="1" customFormat="1" x14ac:dyDescent="0.2">
      <c r="B50" s="126"/>
      <c r="D50" s="137" t="s">
        <v>106</v>
      </c>
      <c r="E50" s="137"/>
      <c r="H50" s="60"/>
      <c r="I50" s="60"/>
      <c r="J50" s="5"/>
      <c r="K50" s="5"/>
      <c r="L50" s="5"/>
      <c r="M50" s="138"/>
      <c r="N50" s="138"/>
      <c r="O50" s="138"/>
      <c r="P50" s="5"/>
      <c r="Q50" s="5"/>
      <c r="R50" s="5"/>
      <c r="S50" s="5"/>
      <c r="T50" s="5"/>
      <c r="U50" s="5"/>
      <c r="V50" s="5"/>
      <c r="W50" s="5"/>
      <c r="X50" s="5"/>
      <c r="Y50" s="139" t="s">
        <v>108</v>
      </c>
      <c r="Z50" s="140"/>
      <c r="AA50" s="140"/>
      <c r="AB50" s="140"/>
      <c r="AC50" s="140"/>
      <c r="AE50" s="25"/>
      <c r="AF50" s="25"/>
    </row>
    <row r="51" spans="2:32" s="1" customFormat="1" ht="23.25" customHeight="1" x14ac:dyDescent="0.2">
      <c r="B51" s="126"/>
      <c r="D51" s="141" t="s">
        <v>107</v>
      </c>
      <c r="E51" s="141"/>
      <c r="H51" s="60"/>
      <c r="I51" s="60"/>
      <c r="J51" s="5"/>
      <c r="K51" s="5"/>
      <c r="L51" s="5"/>
      <c r="M51" s="138"/>
      <c r="N51" s="138"/>
      <c r="O51" s="138"/>
      <c r="P51" s="5"/>
      <c r="Q51" s="5"/>
      <c r="R51" s="5"/>
      <c r="S51" s="5"/>
      <c r="T51" s="5"/>
      <c r="U51" s="5"/>
      <c r="V51" s="5"/>
      <c r="W51" s="5"/>
      <c r="X51" s="79"/>
      <c r="Y51" s="154" t="s">
        <v>109</v>
      </c>
      <c r="Z51" s="154"/>
      <c r="AA51" s="154"/>
      <c r="AB51" s="154"/>
      <c r="AC51" s="154"/>
      <c r="AD51" s="79"/>
      <c r="AE51" s="25"/>
      <c r="AF51" s="25"/>
    </row>
    <row r="52" spans="2:32" s="64" customFormat="1" x14ac:dyDescent="0.2">
      <c r="B52" s="127"/>
      <c r="C52" s="65" t="s">
        <v>43</v>
      </c>
      <c r="D52" s="66" t="s">
        <v>56</v>
      </c>
      <c r="E52" s="66"/>
      <c r="F52" s="66"/>
      <c r="H52" s="67"/>
      <c r="I52" s="67"/>
      <c r="J52" s="68"/>
      <c r="K52" s="6"/>
      <c r="L52" s="69"/>
      <c r="M52" s="69"/>
      <c r="N52" s="69"/>
      <c r="O52" s="69"/>
      <c r="P52" s="68"/>
      <c r="Q52" s="6"/>
      <c r="R52" s="69"/>
      <c r="S52" s="69"/>
      <c r="T52" s="69"/>
      <c r="U52" s="69"/>
      <c r="V52" s="69"/>
      <c r="W52" s="68"/>
      <c r="X52" s="6"/>
      <c r="Y52" s="69"/>
      <c r="Z52" s="69"/>
      <c r="AB52" s="13"/>
      <c r="AC52" s="13"/>
      <c r="AD52" s="64" t="s">
        <v>119</v>
      </c>
      <c r="AE52" s="86"/>
      <c r="AF52" s="86"/>
    </row>
    <row r="53" spans="2:32" s="1" customFormat="1" ht="5.25" customHeight="1" x14ac:dyDescent="0.2">
      <c r="B53" s="127"/>
      <c r="C53" s="65"/>
      <c r="H53" s="60"/>
      <c r="I53" s="60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B53" s="14"/>
      <c r="AC53" s="14"/>
      <c r="AE53" s="25"/>
      <c r="AF53" s="25"/>
    </row>
    <row r="54" spans="2:32" s="2" customFormat="1" x14ac:dyDescent="0.2">
      <c r="B54" s="128" t="s">
        <v>1</v>
      </c>
      <c r="C54" s="93" t="s">
        <v>4</v>
      </c>
      <c r="D54" s="93"/>
      <c r="E54" s="93"/>
      <c r="F54" s="93"/>
      <c r="G54" s="93"/>
      <c r="H54" s="145" t="s">
        <v>11</v>
      </c>
      <c r="I54" s="147"/>
      <c r="J54" s="142" t="s">
        <v>37</v>
      </c>
      <c r="K54" s="143"/>
      <c r="L54" s="143"/>
      <c r="M54" s="143"/>
      <c r="N54" s="144"/>
      <c r="O54" s="142" t="s">
        <v>57</v>
      </c>
      <c r="P54" s="143"/>
      <c r="Q54" s="143"/>
      <c r="R54" s="143"/>
      <c r="S54" s="144"/>
      <c r="T54" s="142" t="s">
        <v>38</v>
      </c>
      <c r="U54" s="143"/>
      <c r="V54" s="143"/>
      <c r="W54" s="143"/>
      <c r="X54" s="144"/>
      <c r="Y54" s="94" t="s">
        <v>26</v>
      </c>
      <c r="Z54" s="94" t="s">
        <v>26</v>
      </c>
      <c r="AA54" s="145" t="s">
        <v>17</v>
      </c>
      <c r="AB54" s="146"/>
      <c r="AC54" s="147"/>
      <c r="AD54" s="95"/>
      <c r="AE54" s="83"/>
      <c r="AF54" s="83"/>
    </row>
    <row r="55" spans="2:32" s="2" customFormat="1" x14ac:dyDescent="0.2">
      <c r="B55" s="129" t="s">
        <v>2</v>
      </c>
      <c r="C55" s="96" t="s">
        <v>5</v>
      </c>
      <c r="D55" s="96" t="s">
        <v>6</v>
      </c>
      <c r="E55" s="96" t="s">
        <v>7</v>
      </c>
      <c r="F55" s="96" t="s">
        <v>8</v>
      </c>
      <c r="G55" s="96" t="s">
        <v>10</v>
      </c>
      <c r="H55" s="97" t="s">
        <v>12</v>
      </c>
      <c r="I55" s="97" t="s">
        <v>25</v>
      </c>
      <c r="J55" s="142" t="s">
        <v>33</v>
      </c>
      <c r="K55" s="144"/>
      <c r="L55" s="98"/>
      <c r="M55" s="98" t="s">
        <v>15</v>
      </c>
      <c r="N55" s="98"/>
      <c r="O55" s="142" t="s">
        <v>33</v>
      </c>
      <c r="P55" s="144"/>
      <c r="Q55" s="98"/>
      <c r="R55" s="98" t="s">
        <v>15</v>
      </c>
      <c r="S55" s="98" t="s">
        <v>13</v>
      </c>
      <c r="T55" s="142" t="s">
        <v>33</v>
      </c>
      <c r="U55" s="144"/>
      <c r="V55" s="98"/>
      <c r="W55" s="98" t="s">
        <v>15</v>
      </c>
      <c r="X55" s="98" t="s">
        <v>13</v>
      </c>
      <c r="Y55" s="98" t="s">
        <v>27</v>
      </c>
      <c r="Z55" s="98" t="s">
        <v>27</v>
      </c>
      <c r="AA55" s="96" t="s">
        <v>18</v>
      </c>
      <c r="AB55" s="99" t="s">
        <v>20</v>
      </c>
      <c r="AC55" s="99" t="s">
        <v>22</v>
      </c>
      <c r="AD55" s="100" t="s">
        <v>24</v>
      </c>
      <c r="AE55" s="83"/>
      <c r="AF55" s="83"/>
    </row>
    <row r="56" spans="2:32" s="2" customFormat="1" x14ac:dyDescent="0.2">
      <c r="B56" s="129" t="s">
        <v>3</v>
      </c>
      <c r="C56" s="96"/>
      <c r="D56" s="96"/>
      <c r="E56" s="96"/>
      <c r="F56" s="96" t="s">
        <v>31</v>
      </c>
      <c r="G56" s="96" t="s">
        <v>9</v>
      </c>
      <c r="H56" s="97"/>
      <c r="I56" s="97"/>
      <c r="J56" s="98" t="s">
        <v>14</v>
      </c>
      <c r="K56" s="98" t="s">
        <v>32</v>
      </c>
      <c r="L56" s="98" t="s">
        <v>39</v>
      </c>
      <c r="M56" s="98" t="s">
        <v>34</v>
      </c>
      <c r="N56" s="98" t="s">
        <v>13</v>
      </c>
      <c r="O56" s="98" t="s">
        <v>14</v>
      </c>
      <c r="P56" s="98" t="s">
        <v>32</v>
      </c>
      <c r="Q56" s="98" t="s">
        <v>39</v>
      </c>
      <c r="R56" s="98" t="s">
        <v>34</v>
      </c>
      <c r="S56" s="98"/>
      <c r="T56" s="98" t="s">
        <v>14</v>
      </c>
      <c r="U56" s="98" t="s">
        <v>32</v>
      </c>
      <c r="V56" s="98" t="s">
        <v>39</v>
      </c>
      <c r="W56" s="98" t="s">
        <v>34</v>
      </c>
      <c r="X56" s="98"/>
      <c r="Y56" s="98" t="s">
        <v>40</v>
      </c>
      <c r="Z56" s="98" t="s">
        <v>16</v>
      </c>
      <c r="AA56" s="96" t="s">
        <v>19</v>
      </c>
      <c r="AB56" s="99" t="s">
        <v>21</v>
      </c>
      <c r="AC56" s="99" t="s">
        <v>23</v>
      </c>
      <c r="AD56" s="100"/>
      <c r="AE56" s="83"/>
      <c r="AF56" s="83"/>
    </row>
    <row r="57" spans="2:32" s="2" customFormat="1" x14ac:dyDescent="0.2">
      <c r="B57" s="130"/>
      <c r="C57" s="101"/>
      <c r="D57" s="101"/>
      <c r="E57" s="101"/>
      <c r="F57" s="101" t="s">
        <v>41</v>
      </c>
      <c r="G57" s="101"/>
      <c r="H57" s="102"/>
      <c r="I57" s="102"/>
      <c r="J57" s="103"/>
      <c r="K57" s="103"/>
      <c r="L57" s="103"/>
      <c r="M57" s="103" t="s">
        <v>35</v>
      </c>
      <c r="N57" s="103"/>
      <c r="O57" s="103"/>
      <c r="P57" s="103"/>
      <c r="Q57" s="103"/>
      <c r="R57" s="103" t="s">
        <v>35</v>
      </c>
      <c r="S57" s="103"/>
      <c r="T57" s="103"/>
      <c r="U57" s="103"/>
      <c r="V57" s="103"/>
      <c r="W57" s="103" t="s">
        <v>35</v>
      </c>
      <c r="X57" s="103"/>
      <c r="Y57" s="103"/>
      <c r="Z57" s="103"/>
      <c r="AA57" s="101"/>
      <c r="AB57" s="104"/>
      <c r="AC57" s="104"/>
      <c r="AD57" s="105"/>
      <c r="AE57" s="83"/>
      <c r="AF57" s="83"/>
    </row>
    <row r="58" spans="2:32" s="40" customFormat="1" ht="5.25" customHeight="1" x14ac:dyDescent="0.2">
      <c r="B58" s="133"/>
      <c r="C58" s="46"/>
      <c r="D58" s="76"/>
      <c r="E58" s="42"/>
      <c r="F58" s="47"/>
      <c r="G58" s="48"/>
      <c r="H58" s="49"/>
      <c r="I58" s="49"/>
      <c r="J58" s="45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50"/>
      <c r="Z58" s="50"/>
      <c r="AA58" s="44"/>
      <c r="AB58" s="89"/>
      <c r="AC58" s="89"/>
      <c r="AD58" s="51"/>
      <c r="AE58" s="84"/>
      <c r="AF58" s="84"/>
    </row>
    <row r="59" spans="2:32" s="40" customFormat="1" x14ac:dyDescent="0.2">
      <c r="B59" s="133"/>
      <c r="C59" s="46"/>
      <c r="D59" s="76"/>
      <c r="E59" s="42"/>
      <c r="F59" s="47"/>
      <c r="G59" s="48"/>
      <c r="H59" s="49"/>
      <c r="I59" s="49"/>
      <c r="J59" s="45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50"/>
      <c r="Z59" s="50"/>
      <c r="AA59" s="44"/>
      <c r="AB59" s="89"/>
      <c r="AC59" s="89"/>
      <c r="AD59" s="51"/>
      <c r="AE59" s="84"/>
      <c r="AF59" s="84"/>
    </row>
    <row r="60" spans="2:32" s="40" customFormat="1" ht="33.75" x14ac:dyDescent="0.2">
      <c r="B60" s="133" t="s">
        <v>208</v>
      </c>
      <c r="C60" s="46"/>
      <c r="D60" s="41" t="s">
        <v>91</v>
      </c>
      <c r="E60" s="42" t="s">
        <v>84</v>
      </c>
      <c r="F60" s="44" t="s">
        <v>179</v>
      </c>
      <c r="G60" s="48" t="s">
        <v>52</v>
      </c>
      <c r="H60" s="49">
        <v>44362</v>
      </c>
      <c r="I60" s="49">
        <v>44391</v>
      </c>
      <c r="J60" s="45"/>
      <c r="K60" s="43">
        <f>SUM(918946-1262)</f>
        <v>917684</v>
      </c>
      <c r="L60" s="43"/>
      <c r="M60" s="43"/>
      <c r="N60" s="43">
        <f>K60+L60</f>
        <v>917684</v>
      </c>
      <c r="O60" s="43"/>
      <c r="P60" s="43">
        <v>917684</v>
      </c>
      <c r="Q60" s="43"/>
      <c r="R60" s="43"/>
      <c r="S60" s="43">
        <f>SUM(P60:R60)</f>
        <v>917684</v>
      </c>
      <c r="T60" s="43"/>
      <c r="U60" s="43">
        <f>K60-P60</f>
        <v>0</v>
      </c>
      <c r="V60" s="43"/>
      <c r="W60" s="43"/>
      <c r="X60" s="43">
        <f>SUM(U60:W60)</f>
        <v>0</v>
      </c>
      <c r="Y60" s="50">
        <f>(P60/K60)*100</f>
        <v>100</v>
      </c>
      <c r="Z60" s="50">
        <v>100</v>
      </c>
      <c r="AA60" s="44" t="s">
        <v>137</v>
      </c>
      <c r="AB60" s="89" t="s">
        <v>146</v>
      </c>
      <c r="AC60" s="89" t="s">
        <v>146</v>
      </c>
      <c r="AD60" s="51"/>
      <c r="AE60" s="84"/>
      <c r="AF60" s="84"/>
    </row>
    <row r="61" spans="2:32" s="40" customFormat="1" x14ac:dyDescent="0.2">
      <c r="B61" s="133"/>
      <c r="C61" s="46"/>
      <c r="D61" s="76"/>
      <c r="E61" s="42"/>
      <c r="F61" s="44"/>
      <c r="G61" s="48"/>
      <c r="H61" s="49"/>
      <c r="I61" s="49"/>
      <c r="J61" s="45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50"/>
      <c r="Z61" s="50"/>
      <c r="AA61" s="44"/>
      <c r="AB61" s="89"/>
      <c r="AC61" s="89"/>
      <c r="AD61" s="51"/>
      <c r="AE61" s="84"/>
      <c r="AF61" s="84"/>
    </row>
    <row r="62" spans="2:32" s="40" customFormat="1" ht="33.75" x14ac:dyDescent="0.2">
      <c r="B62" s="133" t="s">
        <v>209</v>
      </c>
      <c r="C62" s="46"/>
      <c r="D62" s="41" t="s">
        <v>92</v>
      </c>
      <c r="E62" s="42" t="s">
        <v>54</v>
      </c>
      <c r="F62" s="44" t="s">
        <v>180</v>
      </c>
      <c r="G62" s="48" t="s">
        <v>52</v>
      </c>
      <c r="H62" s="49">
        <v>44351</v>
      </c>
      <c r="I62" s="49">
        <v>44379</v>
      </c>
      <c r="J62" s="45"/>
      <c r="K62" s="43">
        <f>405945-3598</f>
        <v>402347</v>
      </c>
      <c r="L62" s="43"/>
      <c r="M62" s="43"/>
      <c r="N62" s="43">
        <f>K62+L62</f>
        <v>402347</v>
      </c>
      <c r="O62" s="43"/>
      <c r="P62" s="43">
        <v>402347</v>
      </c>
      <c r="Q62" s="43"/>
      <c r="R62" s="43"/>
      <c r="S62" s="43">
        <f>SUM(P62:R62)</f>
        <v>402347</v>
      </c>
      <c r="T62" s="43"/>
      <c r="U62" s="43">
        <f>K62-P62</f>
        <v>0</v>
      </c>
      <c r="V62" s="43"/>
      <c r="W62" s="43"/>
      <c r="X62" s="43">
        <f>SUM(U62:W62)</f>
        <v>0</v>
      </c>
      <c r="Y62" s="50">
        <v>100</v>
      </c>
      <c r="Z62" s="50">
        <v>100</v>
      </c>
      <c r="AA62" s="44" t="s">
        <v>137</v>
      </c>
      <c r="AB62" s="89" t="s">
        <v>145</v>
      </c>
      <c r="AC62" s="89" t="s">
        <v>145</v>
      </c>
      <c r="AD62" s="51"/>
      <c r="AE62" s="84"/>
      <c r="AF62" s="84"/>
    </row>
    <row r="63" spans="2:32" s="40" customFormat="1" x14ac:dyDescent="0.2">
      <c r="B63" s="133"/>
      <c r="C63" s="46"/>
      <c r="D63" s="76"/>
      <c r="E63" s="42"/>
      <c r="F63" s="44"/>
      <c r="G63" s="48"/>
      <c r="H63" s="49"/>
      <c r="I63" s="49"/>
      <c r="J63" s="45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50"/>
      <c r="Z63" s="50"/>
      <c r="AA63" s="44"/>
      <c r="AB63" s="89"/>
      <c r="AC63" s="89"/>
      <c r="AD63" s="51"/>
      <c r="AE63" s="84"/>
      <c r="AF63" s="84"/>
    </row>
    <row r="64" spans="2:32" s="40" customFormat="1" ht="34.5" customHeight="1" x14ac:dyDescent="0.2">
      <c r="B64" s="133" t="s">
        <v>210</v>
      </c>
      <c r="C64" s="46"/>
      <c r="D64" s="41" t="s">
        <v>103</v>
      </c>
      <c r="E64" s="42" t="s">
        <v>94</v>
      </c>
      <c r="F64" s="44" t="s">
        <v>181</v>
      </c>
      <c r="G64" s="48" t="s">
        <v>52</v>
      </c>
      <c r="H64" s="49">
        <v>44516</v>
      </c>
      <c r="I64" s="49">
        <v>44561</v>
      </c>
      <c r="J64" s="45"/>
      <c r="K64" s="43">
        <f>1201573+15458</f>
        <v>1217031</v>
      </c>
      <c r="L64" s="43"/>
      <c r="M64" s="43"/>
      <c r="N64" s="43">
        <f>K64</f>
        <v>1217031</v>
      </c>
      <c r="O64" s="43"/>
      <c r="P64" s="43">
        <v>1217031</v>
      </c>
      <c r="Q64" s="43"/>
      <c r="R64" s="43"/>
      <c r="S64" s="43">
        <v>1217031.24</v>
      </c>
      <c r="T64" s="43"/>
      <c r="U64" s="43">
        <f>K64-S64</f>
        <v>-0.23999999999068677</v>
      </c>
      <c r="V64" s="43"/>
      <c r="W64" s="43"/>
      <c r="X64" s="43">
        <f>U64</f>
        <v>-0.23999999999068677</v>
      </c>
      <c r="Y64" s="50">
        <v>100</v>
      </c>
      <c r="Z64" s="50">
        <v>100</v>
      </c>
      <c r="AA64" s="44" t="s">
        <v>137</v>
      </c>
      <c r="AB64" s="89" t="s">
        <v>125</v>
      </c>
      <c r="AC64" s="89" t="s">
        <v>125</v>
      </c>
      <c r="AD64" s="51"/>
      <c r="AE64" s="84"/>
      <c r="AF64" s="84"/>
    </row>
    <row r="65" spans="2:32" s="40" customFormat="1" x14ac:dyDescent="0.2">
      <c r="B65" s="133"/>
      <c r="C65" s="46"/>
      <c r="D65" s="76"/>
      <c r="E65" s="42"/>
      <c r="F65" s="44"/>
      <c r="G65" s="48"/>
      <c r="H65" s="49"/>
      <c r="I65" s="49"/>
      <c r="J65" s="45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50"/>
      <c r="Z65" s="50"/>
      <c r="AA65" s="44"/>
      <c r="AB65" s="89"/>
      <c r="AC65" s="89"/>
      <c r="AD65" s="51"/>
      <c r="AE65" s="84"/>
      <c r="AF65" s="84"/>
    </row>
    <row r="66" spans="2:32" s="40" customFormat="1" ht="35.25" customHeight="1" x14ac:dyDescent="0.2">
      <c r="B66" s="133" t="s">
        <v>212</v>
      </c>
      <c r="C66" s="46"/>
      <c r="D66" s="41" t="s">
        <v>104</v>
      </c>
      <c r="E66" s="42" t="s">
        <v>94</v>
      </c>
      <c r="F66" s="44" t="s">
        <v>182</v>
      </c>
      <c r="G66" s="48" t="s">
        <v>52</v>
      </c>
      <c r="H66" s="49">
        <v>44516</v>
      </c>
      <c r="I66" s="49">
        <v>44561</v>
      </c>
      <c r="J66" s="45"/>
      <c r="K66" s="43">
        <f>1138430+125098</f>
        <v>1263528</v>
      </c>
      <c r="L66" s="43"/>
      <c r="M66" s="43"/>
      <c r="N66" s="43">
        <f>K66</f>
        <v>1263528</v>
      </c>
      <c r="O66" s="43"/>
      <c r="P66" s="43">
        <v>1263528</v>
      </c>
      <c r="Q66" s="43"/>
      <c r="R66" s="43"/>
      <c r="S66" s="43">
        <v>1263527.6299999999</v>
      </c>
      <c r="T66" s="43"/>
      <c r="U66" s="43">
        <v>0</v>
      </c>
      <c r="V66" s="43"/>
      <c r="W66" s="43"/>
      <c r="X66" s="43">
        <v>0</v>
      </c>
      <c r="Y66" s="50">
        <v>100</v>
      </c>
      <c r="Z66" s="50">
        <v>100</v>
      </c>
      <c r="AA66" s="44" t="s">
        <v>137</v>
      </c>
      <c r="AB66" s="89" t="s">
        <v>126</v>
      </c>
      <c r="AC66" s="89" t="s">
        <v>126</v>
      </c>
      <c r="AD66" s="51" t="s">
        <v>164</v>
      </c>
      <c r="AE66" s="84"/>
      <c r="AF66" s="84"/>
    </row>
    <row r="67" spans="2:32" s="40" customFormat="1" x14ac:dyDescent="0.2">
      <c r="B67" s="133"/>
      <c r="C67" s="46"/>
      <c r="D67" s="76"/>
      <c r="E67" s="42"/>
      <c r="F67" s="44"/>
      <c r="G67" s="48"/>
      <c r="H67" s="49"/>
      <c r="I67" s="49"/>
      <c r="J67" s="45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50"/>
      <c r="Z67" s="50"/>
      <c r="AA67" s="44"/>
      <c r="AB67" s="89"/>
      <c r="AC67" s="89"/>
      <c r="AD67" s="51"/>
      <c r="AE67" s="84"/>
      <c r="AF67" s="84"/>
    </row>
    <row r="68" spans="2:32" s="40" customFormat="1" ht="35.25" customHeight="1" x14ac:dyDescent="0.2">
      <c r="B68" s="133" t="s">
        <v>211</v>
      </c>
      <c r="C68" s="46"/>
      <c r="D68" s="41" t="s">
        <v>105</v>
      </c>
      <c r="E68" s="42" t="s">
        <v>94</v>
      </c>
      <c r="F68" s="44" t="s">
        <v>183</v>
      </c>
      <c r="G68" s="48" t="s">
        <v>52</v>
      </c>
      <c r="H68" s="49">
        <v>44516</v>
      </c>
      <c r="I68" s="49">
        <v>44561</v>
      </c>
      <c r="J68" s="45"/>
      <c r="K68" s="43">
        <f>941745-287866</f>
        <v>653879</v>
      </c>
      <c r="L68" s="43"/>
      <c r="M68" s="43"/>
      <c r="N68" s="43">
        <f>K68</f>
        <v>653879</v>
      </c>
      <c r="O68" s="43"/>
      <c r="P68" s="43">
        <v>653879</v>
      </c>
      <c r="Q68" s="43"/>
      <c r="R68" s="43"/>
      <c r="S68" s="43">
        <v>653879</v>
      </c>
      <c r="T68" s="43"/>
      <c r="U68" s="43">
        <v>0</v>
      </c>
      <c r="V68" s="43"/>
      <c r="W68" s="43"/>
      <c r="X68" s="43">
        <v>0</v>
      </c>
      <c r="Y68" s="50">
        <v>100</v>
      </c>
      <c r="Z68" s="50">
        <v>100</v>
      </c>
      <c r="AA68" s="44" t="s">
        <v>137</v>
      </c>
      <c r="AB68" s="89" t="s">
        <v>127</v>
      </c>
      <c r="AC68" s="89" t="s">
        <v>127</v>
      </c>
      <c r="AD68" s="51"/>
      <c r="AE68" s="84"/>
      <c r="AF68" s="84"/>
    </row>
    <row r="69" spans="2:32" s="40" customFormat="1" x14ac:dyDescent="0.2">
      <c r="B69" s="133"/>
      <c r="C69" s="46"/>
      <c r="D69" s="76"/>
      <c r="E69" s="42"/>
      <c r="F69" s="44"/>
      <c r="G69" s="48"/>
      <c r="H69" s="49"/>
      <c r="I69" s="49"/>
      <c r="J69" s="45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50"/>
      <c r="Z69" s="50"/>
      <c r="AA69" s="44"/>
      <c r="AB69" s="89"/>
      <c r="AC69" s="89"/>
      <c r="AD69" s="51"/>
      <c r="AE69" s="84"/>
      <c r="AF69" s="84"/>
    </row>
    <row r="70" spans="2:32" s="40" customFormat="1" x14ac:dyDescent="0.2">
      <c r="B70" s="133"/>
      <c r="C70" s="46"/>
      <c r="D70" s="76"/>
      <c r="E70" s="42"/>
      <c r="F70" s="44"/>
      <c r="G70" s="48"/>
      <c r="H70" s="49"/>
      <c r="I70" s="49"/>
      <c r="J70" s="45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50"/>
      <c r="Z70" s="50"/>
      <c r="AA70" s="44"/>
      <c r="AB70" s="89"/>
      <c r="AC70" s="89"/>
      <c r="AD70" s="51"/>
      <c r="AE70" s="84"/>
      <c r="AF70" s="84"/>
    </row>
    <row r="71" spans="2:32" s="40" customFormat="1" x14ac:dyDescent="0.2">
      <c r="B71" s="133"/>
      <c r="C71" s="46"/>
      <c r="D71" s="76"/>
      <c r="E71" s="42"/>
      <c r="F71" s="44"/>
      <c r="G71" s="48"/>
      <c r="H71" s="49"/>
      <c r="I71" s="49"/>
      <c r="J71" s="45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50"/>
      <c r="Z71" s="50"/>
      <c r="AA71" s="44"/>
      <c r="AB71" s="89"/>
      <c r="AC71" s="89"/>
      <c r="AD71" s="51"/>
      <c r="AE71" s="84"/>
      <c r="AF71" s="84"/>
    </row>
    <row r="72" spans="2:32" s="40" customFormat="1" x14ac:dyDescent="0.2">
      <c r="B72" s="133"/>
      <c r="C72" s="46"/>
      <c r="D72" s="76"/>
      <c r="E72" s="42"/>
      <c r="F72" s="44"/>
      <c r="G72" s="48"/>
      <c r="H72" s="49"/>
      <c r="I72" s="49"/>
      <c r="J72" s="45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50"/>
      <c r="Z72" s="50"/>
      <c r="AA72" s="44"/>
      <c r="AB72" s="89"/>
      <c r="AC72" s="89"/>
      <c r="AD72" s="51"/>
      <c r="AE72" s="84"/>
      <c r="AF72" s="84"/>
    </row>
    <row r="73" spans="2:32" s="40" customFormat="1" x14ac:dyDescent="0.2">
      <c r="B73" s="132"/>
      <c r="C73" s="106"/>
      <c r="D73" s="119" t="s">
        <v>155</v>
      </c>
      <c r="E73" s="118"/>
      <c r="F73" s="120"/>
      <c r="G73" s="110"/>
      <c r="H73" s="111"/>
      <c r="I73" s="111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4"/>
      <c r="Z73" s="114"/>
      <c r="AA73" s="115"/>
      <c r="AB73" s="116"/>
      <c r="AC73" s="120"/>
      <c r="AD73" s="121"/>
      <c r="AE73" s="84"/>
      <c r="AF73" s="84"/>
    </row>
    <row r="74" spans="2:32" s="40" customFormat="1" ht="33.75" x14ac:dyDescent="0.2">
      <c r="B74" s="133" t="s">
        <v>213</v>
      </c>
      <c r="C74" s="46"/>
      <c r="D74" s="41" t="s">
        <v>74</v>
      </c>
      <c r="E74" s="42" t="s">
        <v>75</v>
      </c>
      <c r="F74" s="44" t="s">
        <v>184</v>
      </c>
      <c r="G74" s="48" t="s">
        <v>52</v>
      </c>
      <c r="H74" s="49">
        <v>44412</v>
      </c>
      <c r="I74" s="49">
        <v>44441</v>
      </c>
      <c r="J74" s="45"/>
      <c r="K74" s="43">
        <f>976421-233885</f>
        <v>742536</v>
      </c>
      <c r="L74" s="43"/>
      <c r="M74" s="43"/>
      <c r="N74" s="43">
        <f>K74+L74</f>
        <v>742536</v>
      </c>
      <c r="O74" s="43"/>
      <c r="P74" s="43">
        <v>742536</v>
      </c>
      <c r="Q74" s="43"/>
      <c r="R74" s="43"/>
      <c r="S74" s="43">
        <f>SUM(P74:R74)</f>
        <v>742536</v>
      </c>
      <c r="T74" s="43"/>
      <c r="U74" s="43">
        <f>K74-P74</f>
        <v>0</v>
      </c>
      <c r="V74" s="43"/>
      <c r="W74" s="43"/>
      <c r="X74" s="43">
        <f>SUM(U74:W74)</f>
        <v>0</v>
      </c>
      <c r="Y74" s="50">
        <f>(P74/K74)*100</f>
        <v>100</v>
      </c>
      <c r="Z74" s="50">
        <v>100</v>
      </c>
      <c r="AA74" s="44" t="s">
        <v>137</v>
      </c>
      <c r="AB74" s="89" t="s">
        <v>144</v>
      </c>
      <c r="AC74" s="89" t="s">
        <v>144</v>
      </c>
      <c r="AD74" s="51"/>
      <c r="AE74" s="84"/>
      <c r="AF74" s="84"/>
    </row>
    <row r="75" spans="2:32" s="40" customFormat="1" x14ac:dyDescent="0.2">
      <c r="B75" s="133"/>
      <c r="C75" s="46"/>
      <c r="D75" s="41"/>
      <c r="E75" s="42"/>
      <c r="F75" s="44"/>
      <c r="G75" s="48"/>
      <c r="H75" s="49"/>
      <c r="I75" s="49"/>
      <c r="J75" s="45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50"/>
      <c r="Z75" s="50"/>
      <c r="AA75" s="44"/>
      <c r="AB75" s="89"/>
      <c r="AC75" s="89"/>
      <c r="AD75" s="51"/>
      <c r="AE75" s="84"/>
      <c r="AF75" s="84"/>
    </row>
    <row r="76" spans="2:32" s="40" customFormat="1" ht="36" customHeight="1" x14ac:dyDescent="0.2">
      <c r="B76" s="133" t="s">
        <v>214</v>
      </c>
      <c r="C76" s="46"/>
      <c r="D76" s="41" t="s">
        <v>116</v>
      </c>
      <c r="E76" s="42" t="s">
        <v>117</v>
      </c>
      <c r="F76" s="44" t="s">
        <v>185</v>
      </c>
      <c r="G76" s="48" t="s">
        <v>52</v>
      </c>
      <c r="H76" s="49">
        <v>44412</v>
      </c>
      <c r="I76" s="49">
        <v>44441</v>
      </c>
      <c r="J76" s="45"/>
      <c r="K76" s="43">
        <f>895779-294635</f>
        <v>601144</v>
      </c>
      <c r="L76" s="43"/>
      <c r="M76" s="43"/>
      <c r="N76" s="43">
        <f>K76+L76</f>
        <v>601144</v>
      </c>
      <c r="O76" s="43"/>
      <c r="P76" s="43">
        <v>601144</v>
      </c>
      <c r="Q76" s="43"/>
      <c r="R76" s="43"/>
      <c r="S76" s="43">
        <f>SUM(P76:R76)</f>
        <v>601144</v>
      </c>
      <c r="T76" s="43"/>
      <c r="U76" s="43">
        <f>K76-P76</f>
        <v>0</v>
      </c>
      <c r="V76" s="43"/>
      <c r="W76" s="43"/>
      <c r="X76" s="43">
        <f>SUM(U76:W76)</f>
        <v>0</v>
      </c>
      <c r="Y76" s="50">
        <f>(P76/K76)*100</f>
        <v>100</v>
      </c>
      <c r="Z76" s="50">
        <v>100</v>
      </c>
      <c r="AA76" s="44" t="s">
        <v>137</v>
      </c>
      <c r="AB76" s="89" t="s">
        <v>128</v>
      </c>
      <c r="AC76" s="89" t="s">
        <v>128</v>
      </c>
      <c r="AD76" s="51"/>
      <c r="AE76" s="84"/>
      <c r="AF76" s="84"/>
    </row>
    <row r="77" spans="2:32" s="40" customFormat="1" x14ac:dyDescent="0.2">
      <c r="B77" s="133"/>
      <c r="C77" s="46"/>
      <c r="D77" s="41"/>
      <c r="E77" s="42"/>
      <c r="F77" s="44"/>
      <c r="G77" s="48"/>
      <c r="H77" s="49"/>
      <c r="I77" s="49"/>
      <c r="J77" s="45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50"/>
      <c r="Z77" s="50"/>
      <c r="AA77" s="44"/>
      <c r="AB77" s="89"/>
      <c r="AC77" s="89"/>
      <c r="AD77" s="51"/>
      <c r="AE77" s="84"/>
      <c r="AF77" s="84"/>
    </row>
    <row r="78" spans="2:32" s="40" customFormat="1" x14ac:dyDescent="0.2">
      <c r="B78" s="131"/>
      <c r="C78" s="106"/>
      <c r="D78" s="119" t="s">
        <v>82</v>
      </c>
      <c r="E78" s="108"/>
      <c r="F78" s="115"/>
      <c r="G78" s="110"/>
      <c r="H78" s="111"/>
      <c r="I78" s="111"/>
      <c r="J78" s="112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4"/>
      <c r="Z78" s="114"/>
      <c r="AA78" s="115"/>
      <c r="AB78" s="116"/>
      <c r="AC78" s="116"/>
      <c r="AD78" s="117"/>
      <c r="AE78" s="84"/>
      <c r="AF78" s="84"/>
    </row>
    <row r="79" spans="2:32" s="40" customFormat="1" ht="33.75" x14ac:dyDescent="0.2">
      <c r="B79" s="133" t="s">
        <v>215</v>
      </c>
      <c r="C79" s="46"/>
      <c r="D79" s="41" t="s">
        <v>76</v>
      </c>
      <c r="E79" s="42" t="s">
        <v>77</v>
      </c>
      <c r="F79" s="44" t="s">
        <v>186</v>
      </c>
      <c r="G79" s="48" t="s">
        <v>52</v>
      </c>
      <c r="H79" s="49">
        <v>44382</v>
      </c>
      <c r="I79" s="49">
        <v>44426</v>
      </c>
      <c r="J79" s="45"/>
      <c r="K79" s="43">
        <f>627644-2107</f>
        <v>625537</v>
      </c>
      <c r="L79" s="43"/>
      <c r="M79" s="43"/>
      <c r="N79" s="43">
        <f>K79+L79</f>
        <v>625537</v>
      </c>
      <c r="O79" s="43"/>
      <c r="P79" s="43">
        <v>625537</v>
      </c>
      <c r="Q79" s="43"/>
      <c r="R79" s="43"/>
      <c r="S79" s="43">
        <f>SUM(P79:R79)</f>
        <v>625537</v>
      </c>
      <c r="T79" s="43"/>
      <c r="U79" s="43">
        <f>K79-P79</f>
        <v>0</v>
      </c>
      <c r="V79" s="43"/>
      <c r="W79" s="43"/>
      <c r="X79" s="43">
        <f>SUM(U79:W79)</f>
        <v>0</v>
      </c>
      <c r="Y79" s="50">
        <f>(P79/K79)*100</f>
        <v>100</v>
      </c>
      <c r="Z79" s="50">
        <v>100</v>
      </c>
      <c r="AA79" s="44" t="s">
        <v>137</v>
      </c>
      <c r="AB79" s="89" t="s">
        <v>143</v>
      </c>
      <c r="AC79" s="89" t="s">
        <v>143</v>
      </c>
      <c r="AD79" s="51"/>
      <c r="AE79" s="84"/>
      <c r="AF79" s="84"/>
    </row>
    <row r="80" spans="2:32" s="40" customFormat="1" x14ac:dyDescent="0.2">
      <c r="B80" s="133"/>
      <c r="C80" s="46"/>
      <c r="D80" s="41"/>
      <c r="E80" s="42"/>
      <c r="F80" s="44"/>
      <c r="G80" s="48"/>
      <c r="H80" s="49"/>
      <c r="I80" s="49"/>
      <c r="J80" s="45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50"/>
      <c r="Z80" s="50"/>
      <c r="AA80" s="44"/>
      <c r="AB80" s="89"/>
      <c r="AC80" s="89"/>
      <c r="AD80" s="51"/>
      <c r="AE80" s="84"/>
      <c r="AF80" s="84"/>
    </row>
    <row r="81" spans="2:32" s="40" customFormat="1" ht="33.75" x14ac:dyDescent="0.2">
      <c r="B81" s="133" t="s">
        <v>216</v>
      </c>
      <c r="C81" s="46"/>
      <c r="D81" s="41" t="s">
        <v>78</v>
      </c>
      <c r="E81" s="42" t="s">
        <v>79</v>
      </c>
      <c r="F81" s="44" t="s">
        <v>187</v>
      </c>
      <c r="G81" s="48" t="s">
        <v>52</v>
      </c>
      <c r="H81" s="49">
        <v>44340</v>
      </c>
      <c r="I81" s="49">
        <v>44399</v>
      </c>
      <c r="J81" s="45"/>
      <c r="K81" s="43">
        <f>1369112-3674</f>
        <v>1365438</v>
      </c>
      <c r="L81" s="43"/>
      <c r="M81" s="43"/>
      <c r="N81" s="43">
        <f>K81+L81</f>
        <v>1365438</v>
      </c>
      <c r="O81" s="43"/>
      <c r="P81" s="43">
        <v>1365438</v>
      </c>
      <c r="Q81" s="43"/>
      <c r="R81" s="43"/>
      <c r="S81" s="43">
        <f>SUM(P81:R81)</f>
        <v>1365438</v>
      </c>
      <c r="T81" s="43"/>
      <c r="U81" s="43">
        <f>K81-P81</f>
        <v>0</v>
      </c>
      <c r="V81" s="43"/>
      <c r="W81" s="43"/>
      <c r="X81" s="43">
        <f>SUM(U81:W81)</f>
        <v>0</v>
      </c>
      <c r="Y81" s="50">
        <f>(P81/K81)*100</f>
        <v>100</v>
      </c>
      <c r="Z81" s="50">
        <v>100</v>
      </c>
      <c r="AA81" s="44" t="s">
        <v>137</v>
      </c>
      <c r="AB81" s="89" t="s">
        <v>142</v>
      </c>
      <c r="AC81" s="89" t="s">
        <v>142</v>
      </c>
      <c r="AD81" s="51"/>
      <c r="AE81" s="84"/>
      <c r="AF81" s="84"/>
    </row>
    <row r="82" spans="2:32" s="40" customFormat="1" x14ac:dyDescent="0.2">
      <c r="B82" s="133"/>
      <c r="C82" s="46"/>
      <c r="D82" s="41"/>
      <c r="E82" s="42"/>
      <c r="F82" s="44"/>
      <c r="G82" s="48"/>
      <c r="H82" s="49"/>
      <c r="I82" s="49"/>
      <c r="J82" s="45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50"/>
      <c r="Z82" s="50"/>
      <c r="AA82" s="44"/>
      <c r="AB82" s="89"/>
      <c r="AC82" s="89"/>
      <c r="AD82" s="51"/>
      <c r="AE82" s="84"/>
      <c r="AF82" s="84"/>
    </row>
    <row r="83" spans="2:32" s="40" customFormat="1" x14ac:dyDescent="0.2">
      <c r="B83" s="133"/>
      <c r="C83" s="46"/>
      <c r="D83" s="41"/>
      <c r="E83" s="42"/>
      <c r="F83" s="44"/>
      <c r="G83" s="48"/>
      <c r="H83" s="49"/>
      <c r="I83" s="49"/>
      <c r="J83" s="45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50"/>
      <c r="Z83" s="50"/>
      <c r="AA83" s="44"/>
      <c r="AB83" s="89"/>
      <c r="AC83" s="89"/>
      <c r="AD83" s="51"/>
      <c r="AE83" s="84"/>
      <c r="AF83" s="84"/>
    </row>
    <row r="84" spans="2:32" s="40" customFormat="1" x14ac:dyDescent="0.2">
      <c r="B84" s="133"/>
      <c r="C84" s="46"/>
      <c r="D84" s="41"/>
      <c r="E84" s="42"/>
      <c r="F84" s="44"/>
      <c r="G84" s="48"/>
      <c r="H84" s="49"/>
      <c r="I84" s="49"/>
      <c r="J84" s="45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50"/>
      <c r="Z84" s="50"/>
      <c r="AA84" s="44"/>
      <c r="AB84" s="89"/>
      <c r="AC84" s="89"/>
      <c r="AD84" s="51"/>
      <c r="AE84" s="84"/>
      <c r="AF84" s="84"/>
    </row>
    <row r="85" spans="2:32" s="40" customFormat="1" x14ac:dyDescent="0.2">
      <c r="B85" s="133"/>
      <c r="C85" s="46"/>
      <c r="D85" s="41"/>
      <c r="E85" s="42"/>
      <c r="F85" s="44"/>
      <c r="G85" s="48"/>
      <c r="H85" s="49"/>
      <c r="I85" s="49"/>
      <c r="J85" s="45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50"/>
      <c r="Z85" s="50"/>
      <c r="AA85" s="44"/>
      <c r="AB85" s="89"/>
      <c r="AC85" s="89"/>
      <c r="AD85" s="51"/>
      <c r="AE85" s="84"/>
      <c r="AF85" s="84"/>
    </row>
    <row r="86" spans="2:32" s="40" customFormat="1" x14ac:dyDescent="0.2">
      <c r="B86" s="133"/>
      <c r="C86" s="46"/>
      <c r="D86" s="41"/>
      <c r="E86" s="42"/>
      <c r="F86" s="44"/>
      <c r="G86" s="48"/>
      <c r="H86" s="49"/>
      <c r="I86" s="49"/>
      <c r="J86" s="45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50"/>
      <c r="Z86" s="50"/>
      <c r="AA86" s="44"/>
      <c r="AB86" s="89"/>
      <c r="AC86" s="89"/>
      <c r="AD86" s="51"/>
      <c r="AE86" s="84"/>
      <c r="AF86" s="84"/>
    </row>
    <row r="87" spans="2:32" s="40" customFormat="1" x14ac:dyDescent="0.2">
      <c r="B87" s="133"/>
      <c r="C87" s="46"/>
      <c r="D87" s="41"/>
      <c r="E87" s="42"/>
      <c r="F87" s="44"/>
      <c r="G87" s="48"/>
      <c r="H87" s="49"/>
      <c r="I87" s="49"/>
      <c r="J87" s="45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50"/>
      <c r="Z87" s="50"/>
      <c r="AA87" s="44"/>
      <c r="AB87" s="89"/>
      <c r="AC87" s="89"/>
      <c r="AD87" s="51"/>
      <c r="AE87" s="84"/>
      <c r="AF87" s="84"/>
    </row>
    <row r="88" spans="2:32" s="40" customFormat="1" x14ac:dyDescent="0.2">
      <c r="B88" s="133"/>
      <c r="C88" s="46"/>
      <c r="D88" s="41"/>
      <c r="E88" s="42"/>
      <c r="F88" s="44"/>
      <c r="G88" s="48"/>
      <c r="H88" s="49"/>
      <c r="I88" s="49"/>
      <c r="J88" s="45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50"/>
      <c r="Z88" s="50"/>
      <c r="AA88" s="44"/>
      <c r="AB88" s="89"/>
      <c r="AC88" s="89"/>
      <c r="AD88" s="51"/>
      <c r="AE88" s="84"/>
      <c r="AF88" s="84"/>
    </row>
    <row r="89" spans="2:32" s="40" customFormat="1" ht="96.75" customHeight="1" x14ac:dyDescent="0.2">
      <c r="B89" s="133"/>
      <c r="C89" s="46"/>
      <c r="D89" s="41"/>
      <c r="E89" s="42"/>
      <c r="F89" s="44"/>
      <c r="G89" s="48"/>
      <c r="H89" s="49"/>
      <c r="I89" s="49"/>
      <c r="J89" s="45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50"/>
      <c r="Z89" s="50"/>
      <c r="AA89" s="44"/>
      <c r="AB89" s="89"/>
      <c r="AC89" s="89"/>
      <c r="AD89" s="51"/>
      <c r="AE89" s="84"/>
      <c r="AF89" s="84"/>
    </row>
    <row r="90" spans="2:32" s="40" customFormat="1" ht="49.5" customHeight="1" x14ac:dyDescent="0.2">
      <c r="B90" s="133"/>
      <c r="C90" s="46"/>
      <c r="D90" s="41"/>
      <c r="E90" s="42"/>
      <c r="F90" s="47"/>
      <c r="G90" s="48"/>
      <c r="H90" s="49"/>
      <c r="I90" s="49"/>
      <c r="J90" s="45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50"/>
      <c r="Z90" s="50"/>
      <c r="AA90" s="44"/>
      <c r="AB90" s="89"/>
      <c r="AC90" s="89"/>
      <c r="AD90" s="51"/>
      <c r="AE90" s="84"/>
      <c r="AF90" s="84"/>
    </row>
    <row r="91" spans="2:32" s="40" customFormat="1" x14ac:dyDescent="0.2">
      <c r="B91" s="133"/>
      <c r="C91" s="46"/>
      <c r="D91" s="41"/>
      <c r="E91" s="42"/>
      <c r="F91" s="47"/>
      <c r="G91" s="48"/>
      <c r="H91" s="49"/>
      <c r="I91" s="49"/>
      <c r="J91" s="45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50"/>
      <c r="Z91" s="50"/>
      <c r="AA91" s="44"/>
      <c r="AB91" s="89"/>
      <c r="AC91" s="89"/>
      <c r="AD91" s="51"/>
      <c r="AE91" s="84"/>
      <c r="AF91" s="84"/>
    </row>
    <row r="92" spans="2:32" s="40" customFormat="1" ht="18.75" customHeight="1" x14ac:dyDescent="0.2">
      <c r="B92" s="134"/>
      <c r="C92" s="52"/>
      <c r="D92" s="53"/>
      <c r="E92" s="70"/>
      <c r="F92" s="71"/>
      <c r="G92" s="54"/>
      <c r="H92" s="55"/>
      <c r="I92" s="55"/>
      <c r="J92" s="56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8"/>
      <c r="Z92" s="58"/>
      <c r="AA92" s="59"/>
      <c r="AB92" s="90"/>
      <c r="AC92" s="90"/>
      <c r="AD92" s="72"/>
      <c r="AE92" s="84"/>
      <c r="AF92" s="84"/>
    </row>
    <row r="93" spans="2:32" s="1" customFormat="1" x14ac:dyDescent="0.2">
      <c r="B93" s="126"/>
      <c r="H93" s="60"/>
      <c r="I93" s="61" t="s">
        <v>28</v>
      </c>
      <c r="J93" s="22"/>
      <c r="K93" s="36">
        <f>SUM(K58:K92)</f>
        <v>7789124</v>
      </c>
      <c r="L93" s="36"/>
      <c r="M93" s="36"/>
      <c r="N93" s="36">
        <f>SUM(N58:N92)</f>
        <v>7789124</v>
      </c>
      <c r="O93" s="36"/>
      <c r="P93" s="36">
        <f>SUM(P58:P92)</f>
        <v>7789124</v>
      </c>
      <c r="Q93" s="36"/>
      <c r="R93" s="36"/>
      <c r="S93" s="36">
        <f>SUM(S58:S92)</f>
        <v>7789123.8700000001</v>
      </c>
      <c r="T93" s="36"/>
      <c r="U93" s="36">
        <f>SUM(U58:U92)</f>
        <v>-0.23999999999068677</v>
      </c>
      <c r="V93" s="36"/>
      <c r="W93" s="36"/>
      <c r="X93" s="36">
        <f>SUM(X58:X92)</f>
        <v>-0.23999999999068677</v>
      </c>
      <c r="Y93" s="22"/>
      <c r="Z93" s="22"/>
      <c r="AB93" s="14"/>
      <c r="AC93" s="14"/>
      <c r="AE93" s="25"/>
      <c r="AF93" s="25"/>
    </row>
    <row r="94" spans="2:32" s="1" customFormat="1" x14ac:dyDescent="0.2">
      <c r="B94" s="126"/>
      <c r="H94" s="60"/>
      <c r="I94" s="61" t="s">
        <v>29</v>
      </c>
      <c r="J94" s="23"/>
      <c r="K94" s="62">
        <f>+K45+K93</f>
        <v>26715435</v>
      </c>
      <c r="L94" s="62"/>
      <c r="M94" s="62"/>
      <c r="N94" s="62">
        <f>+N45+N93</f>
        <v>26715435</v>
      </c>
      <c r="O94" s="62"/>
      <c r="P94" s="62">
        <f>+P45+P93</f>
        <v>26715435</v>
      </c>
      <c r="Q94" s="62"/>
      <c r="R94" s="62"/>
      <c r="S94" s="62">
        <f>+S45+S93</f>
        <v>26715434.870000001</v>
      </c>
      <c r="T94" s="62"/>
      <c r="U94" s="62">
        <v>0</v>
      </c>
      <c r="V94" s="62"/>
      <c r="W94" s="62"/>
      <c r="X94" s="62">
        <v>0</v>
      </c>
      <c r="Y94" s="23"/>
      <c r="Z94" s="23"/>
      <c r="AB94" s="14"/>
      <c r="AC94" s="14"/>
      <c r="AE94" s="25"/>
      <c r="AF94" s="25"/>
    </row>
    <row r="95" spans="2:32" s="1" customFormat="1" x14ac:dyDescent="0.2">
      <c r="B95" s="126"/>
      <c r="H95" s="60"/>
      <c r="I95" s="61" t="s">
        <v>30</v>
      </c>
      <c r="J95" s="23"/>
      <c r="K95" s="62">
        <f>K94</f>
        <v>26715435</v>
      </c>
      <c r="L95" s="62"/>
      <c r="M95" s="62"/>
      <c r="N95" s="62">
        <f>N94</f>
        <v>26715435</v>
      </c>
      <c r="O95" s="62"/>
      <c r="P95" s="62">
        <f>P94</f>
        <v>26715435</v>
      </c>
      <c r="Q95" s="62"/>
      <c r="R95" s="62"/>
      <c r="S95" s="62">
        <f>S94</f>
        <v>26715434.870000001</v>
      </c>
      <c r="T95" s="62"/>
      <c r="U95" s="62">
        <v>0</v>
      </c>
      <c r="V95" s="62"/>
      <c r="W95" s="62"/>
      <c r="X95" s="62">
        <v>0</v>
      </c>
      <c r="Y95" s="23"/>
      <c r="Z95" s="23"/>
      <c r="AB95" s="14"/>
      <c r="AC95" s="14"/>
      <c r="AE95" s="25"/>
      <c r="AF95" s="25"/>
    </row>
    <row r="96" spans="2:32" s="1" customFormat="1" x14ac:dyDescent="0.2">
      <c r="B96" s="126"/>
      <c r="H96" s="60"/>
      <c r="I96" s="60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B96" s="14"/>
      <c r="AC96" s="14"/>
      <c r="AE96" s="25"/>
      <c r="AF96" s="25"/>
    </row>
    <row r="97" spans="2:32" s="1" customFormat="1" ht="12" thickBot="1" x14ac:dyDescent="0.25">
      <c r="B97" s="126"/>
      <c r="D97" s="25"/>
      <c r="H97" s="60"/>
      <c r="I97" s="60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49"/>
      <c r="Z97" s="149"/>
      <c r="AA97" s="149"/>
      <c r="AB97" s="149"/>
      <c r="AC97" s="149"/>
      <c r="AE97" s="25"/>
      <c r="AF97" s="25"/>
    </row>
    <row r="98" spans="2:32" s="1" customFormat="1" x14ac:dyDescent="0.2">
      <c r="B98" s="126"/>
      <c r="D98" s="137" t="s">
        <v>106</v>
      </c>
      <c r="E98" s="137"/>
      <c r="H98" s="60"/>
      <c r="I98" s="60"/>
      <c r="J98" s="5"/>
      <c r="K98" s="5"/>
      <c r="L98" s="5"/>
      <c r="M98" s="138"/>
      <c r="N98" s="138"/>
      <c r="O98" s="138"/>
      <c r="P98" s="5"/>
      <c r="Q98" s="5"/>
      <c r="R98" s="5"/>
      <c r="S98" s="5"/>
      <c r="T98" s="5"/>
      <c r="U98" s="5"/>
      <c r="V98" s="5"/>
      <c r="W98" s="5"/>
      <c r="X98" s="5"/>
      <c r="Y98" s="139" t="s">
        <v>108</v>
      </c>
      <c r="Z98" s="140"/>
      <c r="AA98" s="140"/>
      <c r="AB98" s="140"/>
      <c r="AC98" s="140"/>
      <c r="AE98" s="25"/>
      <c r="AF98" s="25"/>
    </row>
    <row r="99" spans="2:32" s="1" customFormat="1" ht="23.25" customHeight="1" x14ac:dyDescent="0.2">
      <c r="B99" s="126"/>
      <c r="D99" s="141" t="s">
        <v>107</v>
      </c>
      <c r="E99" s="141"/>
      <c r="H99" s="60"/>
      <c r="I99" s="60"/>
      <c r="J99" s="5"/>
      <c r="K99" s="5"/>
      <c r="L99" s="5"/>
      <c r="M99" s="138"/>
      <c r="N99" s="138"/>
      <c r="O99" s="138"/>
      <c r="P99" s="5"/>
      <c r="Q99" s="5"/>
      <c r="R99" s="5"/>
      <c r="S99" s="5"/>
      <c r="T99" s="5"/>
      <c r="U99" s="5"/>
      <c r="V99" s="5"/>
      <c r="W99" s="5"/>
      <c r="X99" s="79"/>
      <c r="Y99" s="154" t="s">
        <v>109</v>
      </c>
      <c r="Z99" s="154"/>
      <c r="AA99" s="154"/>
      <c r="AB99" s="154"/>
      <c r="AC99" s="154"/>
      <c r="AD99" s="79"/>
      <c r="AE99" s="25"/>
      <c r="AF99" s="25"/>
    </row>
    <row r="100" spans="2:32" s="64" customFormat="1" x14ac:dyDescent="0.2">
      <c r="B100" s="127"/>
      <c r="C100" s="65" t="s">
        <v>43</v>
      </c>
      <c r="D100" s="66" t="s">
        <v>71</v>
      </c>
      <c r="E100" s="66"/>
      <c r="F100" s="66"/>
      <c r="H100" s="67"/>
      <c r="I100" s="67"/>
      <c r="J100" s="68"/>
      <c r="K100" s="6"/>
      <c r="L100" s="69"/>
      <c r="M100" s="69"/>
      <c r="N100" s="69"/>
      <c r="O100" s="69"/>
      <c r="P100" s="68"/>
      <c r="Q100" s="6"/>
      <c r="R100" s="69"/>
      <c r="S100" s="69"/>
      <c r="T100" s="69"/>
      <c r="U100" s="69"/>
      <c r="V100" s="69"/>
      <c r="W100" s="68"/>
      <c r="X100" s="6"/>
      <c r="Y100" s="69"/>
      <c r="Z100" s="69"/>
      <c r="AB100" s="13"/>
      <c r="AC100" s="13"/>
      <c r="AD100" s="64" t="s">
        <v>120</v>
      </c>
      <c r="AE100" s="86"/>
      <c r="AF100" s="86"/>
    </row>
    <row r="101" spans="2:32" s="1" customFormat="1" ht="5.25" customHeight="1" x14ac:dyDescent="0.2">
      <c r="B101" s="127"/>
      <c r="C101" s="65"/>
      <c r="H101" s="60"/>
      <c r="I101" s="60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B101" s="14"/>
      <c r="AC101" s="14"/>
      <c r="AE101" s="25"/>
      <c r="AF101" s="25"/>
    </row>
    <row r="102" spans="2:32" s="2" customFormat="1" x14ac:dyDescent="0.2">
      <c r="B102" s="128" t="s">
        <v>1</v>
      </c>
      <c r="C102" s="93" t="s">
        <v>4</v>
      </c>
      <c r="D102" s="93"/>
      <c r="E102" s="93"/>
      <c r="F102" s="93"/>
      <c r="G102" s="93"/>
      <c r="H102" s="145" t="s">
        <v>11</v>
      </c>
      <c r="I102" s="147"/>
      <c r="J102" s="142" t="s">
        <v>37</v>
      </c>
      <c r="K102" s="143"/>
      <c r="L102" s="143"/>
      <c r="M102" s="143"/>
      <c r="N102" s="144"/>
      <c r="O102" s="142" t="s">
        <v>57</v>
      </c>
      <c r="P102" s="143"/>
      <c r="Q102" s="143"/>
      <c r="R102" s="143"/>
      <c r="S102" s="144"/>
      <c r="T102" s="142" t="s">
        <v>38</v>
      </c>
      <c r="U102" s="143"/>
      <c r="V102" s="143"/>
      <c r="W102" s="143"/>
      <c r="X102" s="144"/>
      <c r="Y102" s="94" t="s">
        <v>26</v>
      </c>
      <c r="Z102" s="94" t="s">
        <v>26</v>
      </c>
      <c r="AA102" s="145" t="s">
        <v>17</v>
      </c>
      <c r="AB102" s="146"/>
      <c r="AC102" s="147"/>
      <c r="AD102" s="93"/>
      <c r="AE102" s="83"/>
      <c r="AF102" s="83"/>
    </row>
    <row r="103" spans="2:32" s="2" customFormat="1" x14ac:dyDescent="0.2">
      <c r="B103" s="129" t="s">
        <v>2</v>
      </c>
      <c r="C103" s="96" t="s">
        <v>5</v>
      </c>
      <c r="D103" s="96" t="s">
        <v>6</v>
      </c>
      <c r="E103" s="96" t="s">
        <v>7</v>
      </c>
      <c r="F103" s="96" t="s">
        <v>8</v>
      </c>
      <c r="G103" s="96" t="s">
        <v>10</v>
      </c>
      <c r="H103" s="97" t="s">
        <v>12</v>
      </c>
      <c r="I103" s="97" t="s">
        <v>25</v>
      </c>
      <c r="J103" s="142" t="s">
        <v>33</v>
      </c>
      <c r="K103" s="144"/>
      <c r="L103" s="98"/>
      <c r="M103" s="98" t="s">
        <v>15</v>
      </c>
      <c r="N103" s="98"/>
      <c r="O103" s="142" t="s">
        <v>33</v>
      </c>
      <c r="P103" s="144"/>
      <c r="Q103" s="98"/>
      <c r="R103" s="98" t="s">
        <v>15</v>
      </c>
      <c r="S103" s="98" t="s">
        <v>13</v>
      </c>
      <c r="T103" s="142" t="s">
        <v>33</v>
      </c>
      <c r="U103" s="144"/>
      <c r="V103" s="98"/>
      <c r="W103" s="98" t="s">
        <v>15</v>
      </c>
      <c r="X103" s="98" t="s">
        <v>13</v>
      </c>
      <c r="Y103" s="98" t="s">
        <v>27</v>
      </c>
      <c r="Z103" s="98" t="s">
        <v>27</v>
      </c>
      <c r="AA103" s="96" t="s">
        <v>18</v>
      </c>
      <c r="AB103" s="99" t="s">
        <v>20</v>
      </c>
      <c r="AC103" s="99" t="s">
        <v>22</v>
      </c>
      <c r="AD103" s="96" t="s">
        <v>24</v>
      </c>
      <c r="AE103" s="83"/>
      <c r="AF103" s="83"/>
    </row>
    <row r="104" spans="2:32" s="2" customFormat="1" x14ac:dyDescent="0.2">
      <c r="B104" s="129" t="s">
        <v>3</v>
      </c>
      <c r="C104" s="96"/>
      <c r="D104" s="96"/>
      <c r="E104" s="96"/>
      <c r="F104" s="96" t="s">
        <v>31</v>
      </c>
      <c r="G104" s="96" t="s">
        <v>9</v>
      </c>
      <c r="H104" s="97"/>
      <c r="I104" s="97"/>
      <c r="J104" s="98" t="s">
        <v>14</v>
      </c>
      <c r="K104" s="98" t="s">
        <v>32</v>
      </c>
      <c r="L104" s="98" t="s">
        <v>39</v>
      </c>
      <c r="M104" s="98" t="s">
        <v>165</v>
      </c>
      <c r="N104" s="98" t="s">
        <v>13</v>
      </c>
      <c r="O104" s="98" t="s">
        <v>14</v>
      </c>
      <c r="P104" s="98" t="s">
        <v>32</v>
      </c>
      <c r="Q104" s="98" t="s">
        <v>39</v>
      </c>
      <c r="R104" s="98" t="s">
        <v>165</v>
      </c>
      <c r="S104" s="98"/>
      <c r="T104" s="98" t="s">
        <v>14</v>
      </c>
      <c r="U104" s="98" t="s">
        <v>32</v>
      </c>
      <c r="V104" s="98" t="s">
        <v>39</v>
      </c>
      <c r="W104" s="98" t="s">
        <v>165</v>
      </c>
      <c r="X104" s="98"/>
      <c r="Y104" s="98" t="s">
        <v>40</v>
      </c>
      <c r="Z104" s="98" t="s">
        <v>16</v>
      </c>
      <c r="AA104" s="96" t="s">
        <v>19</v>
      </c>
      <c r="AB104" s="99" t="s">
        <v>21</v>
      </c>
      <c r="AC104" s="99" t="s">
        <v>23</v>
      </c>
      <c r="AD104" s="96"/>
      <c r="AE104" s="83"/>
      <c r="AF104" s="83"/>
    </row>
    <row r="105" spans="2:32" s="2" customFormat="1" ht="9.75" customHeight="1" x14ac:dyDescent="0.2">
      <c r="B105" s="130"/>
      <c r="C105" s="101"/>
      <c r="D105" s="101"/>
      <c r="E105" s="101"/>
      <c r="F105" s="101" t="s">
        <v>41</v>
      </c>
      <c r="G105" s="101"/>
      <c r="H105" s="102"/>
      <c r="I105" s="102"/>
      <c r="J105" s="103"/>
      <c r="K105" s="103"/>
      <c r="L105" s="103"/>
      <c r="M105" s="124">
        <v>2020</v>
      </c>
      <c r="N105" s="103"/>
      <c r="O105" s="103"/>
      <c r="P105" s="103"/>
      <c r="Q105" s="103"/>
      <c r="R105" s="124">
        <v>2020</v>
      </c>
      <c r="S105" s="103"/>
      <c r="T105" s="103"/>
      <c r="U105" s="103"/>
      <c r="V105" s="103"/>
      <c r="W105" s="124">
        <v>2020</v>
      </c>
      <c r="X105" s="103"/>
      <c r="Y105" s="103"/>
      <c r="Z105" s="103"/>
      <c r="AA105" s="101"/>
      <c r="AB105" s="104"/>
      <c r="AC105" s="104"/>
      <c r="AD105" s="101"/>
      <c r="AE105" s="83"/>
      <c r="AF105" s="83"/>
    </row>
    <row r="106" spans="2:32" s="40" customFormat="1" hidden="1" x14ac:dyDescent="0.2">
      <c r="B106" s="131"/>
      <c r="C106" s="106"/>
      <c r="D106" s="107"/>
      <c r="E106" s="108"/>
      <c r="F106" s="109"/>
      <c r="G106" s="110"/>
      <c r="H106" s="111"/>
      <c r="I106" s="111"/>
      <c r="J106" s="112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4"/>
      <c r="Z106" s="114"/>
      <c r="AA106" s="115"/>
      <c r="AB106" s="116"/>
      <c r="AC106" s="116"/>
      <c r="AD106" s="122"/>
      <c r="AE106" s="84"/>
      <c r="AF106" s="84"/>
    </row>
    <row r="107" spans="2:32" s="40" customFormat="1" x14ac:dyDescent="0.2">
      <c r="B107" s="132"/>
      <c r="C107" s="106"/>
      <c r="D107" s="119" t="s">
        <v>71</v>
      </c>
      <c r="E107" s="118"/>
      <c r="F107" s="110"/>
      <c r="G107" s="110"/>
      <c r="H107" s="111"/>
      <c r="I107" s="111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4"/>
      <c r="Z107" s="114"/>
      <c r="AA107" s="115"/>
      <c r="AB107" s="116"/>
      <c r="AC107" s="120"/>
      <c r="AD107" s="118"/>
      <c r="AE107" s="84"/>
      <c r="AF107" s="84"/>
    </row>
    <row r="108" spans="2:32" s="40" customFormat="1" ht="33.75" x14ac:dyDescent="0.2">
      <c r="B108" s="133" t="s">
        <v>217</v>
      </c>
      <c r="C108" s="46"/>
      <c r="D108" s="41" t="s">
        <v>93</v>
      </c>
      <c r="E108" s="42" t="s">
        <v>94</v>
      </c>
      <c r="F108" s="44" t="s">
        <v>157</v>
      </c>
      <c r="G108" s="48" t="s">
        <v>52</v>
      </c>
      <c r="H108" s="49">
        <v>44259</v>
      </c>
      <c r="I108" s="49">
        <v>44283</v>
      </c>
      <c r="J108" s="45"/>
      <c r="K108" s="43">
        <v>386765</v>
      </c>
      <c r="L108" s="43"/>
      <c r="M108" s="43">
        <v>374164</v>
      </c>
      <c r="N108" s="43">
        <f>+K108+M108</f>
        <v>760929</v>
      </c>
      <c r="O108" s="43"/>
      <c r="P108" s="43">
        <v>386765</v>
      </c>
      <c r="Q108" s="43"/>
      <c r="R108" s="43">
        <v>374164</v>
      </c>
      <c r="S108" s="43">
        <f>+P108+R108</f>
        <v>760929</v>
      </c>
      <c r="T108" s="43"/>
      <c r="U108" s="43">
        <f>K108-P108</f>
        <v>0</v>
      </c>
      <c r="V108" s="43"/>
      <c r="W108" s="43">
        <v>0</v>
      </c>
      <c r="X108" s="43">
        <f>SUM(U108:W108)</f>
        <v>0</v>
      </c>
      <c r="Y108" s="50">
        <f>(P108/K108)*100</f>
        <v>100</v>
      </c>
      <c r="Z108" s="50">
        <v>100</v>
      </c>
      <c r="AA108" s="44" t="s">
        <v>136</v>
      </c>
      <c r="AB108" s="89" t="s">
        <v>141</v>
      </c>
      <c r="AC108" s="89" t="s">
        <v>141</v>
      </c>
      <c r="AD108" s="87"/>
      <c r="AE108" s="84"/>
      <c r="AF108" s="84"/>
    </row>
    <row r="109" spans="2:32" s="40" customFormat="1" x14ac:dyDescent="0.2">
      <c r="B109" s="135"/>
      <c r="C109" s="46"/>
      <c r="D109" s="41"/>
      <c r="E109" s="42"/>
      <c r="F109" s="44"/>
      <c r="G109" s="48"/>
      <c r="H109" s="49"/>
      <c r="I109" s="49"/>
      <c r="J109" s="45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50"/>
      <c r="Z109" s="50"/>
      <c r="AA109" s="44"/>
      <c r="AB109" s="89"/>
      <c r="AC109" s="89"/>
      <c r="AD109" s="87"/>
      <c r="AE109" s="84"/>
      <c r="AF109" s="84"/>
    </row>
    <row r="110" spans="2:32" s="40" customFormat="1" ht="33.75" x14ac:dyDescent="0.2">
      <c r="B110" s="133" t="s">
        <v>218</v>
      </c>
      <c r="C110" s="46"/>
      <c r="D110" s="41" t="s">
        <v>69</v>
      </c>
      <c r="E110" s="42" t="s">
        <v>70</v>
      </c>
      <c r="F110" s="44" t="s">
        <v>158</v>
      </c>
      <c r="G110" s="48" t="s">
        <v>52</v>
      </c>
      <c r="H110" s="49">
        <v>44259</v>
      </c>
      <c r="I110" s="49">
        <v>44283</v>
      </c>
      <c r="J110" s="45"/>
      <c r="K110" s="43">
        <v>512250</v>
      </c>
      <c r="L110" s="43"/>
      <c r="M110" s="43">
        <v>407780</v>
      </c>
      <c r="N110" s="43">
        <f>+K110+M110</f>
        <v>920030</v>
      </c>
      <c r="O110" s="43"/>
      <c r="P110" s="43">
        <v>512250</v>
      </c>
      <c r="Q110" s="43"/>
      <c r="R110" s="43">
        <v>407780</v>
      </c>
      <c r="S110" s="43">
        <f>+P110+R110</f>
        <v>920030</v>
      </c>
      <c r="T110" s="43"/>
      <c r="U110" s="43">
        <f>K110-P110</f>
        <v>0</v>
      </c>
      <c r="V110" s="43"/>
      <c r="W110" s="43">
        <v>0</v>
      </c>
      <c r="X110" s="43">
        <f>SUM(U110:W110)</f>
        <v>0</v>
      </c>
      <c r="Y110" s="50">
        <f>(P110/K110)*100</f>
        <v>100</v>
      </c>
      <c r="Z110" s="50">
        <v>100</v>
      </c>
      <c r="AA110" s="44" t="s">
        <v>136</v>
      </c>
      <c r="AB110" s="89" t="s">
        <v>140</v>
      </c>
      <c r="AC110" s="89" t="s">
        <v>140</v>
      </c>
      <c r="AD110" s="87"/>
      <c r="AE110" s="84"/>
      <c r="AF110" s="84"/>
    </row>
    <row r="111" spans="2:32" s="40" customFormat="1" x14ac:dyDescent="0.2">
      <c r="B111" s="133"/>
      <c r="C111" s="46"/>
      <c r="D111" s="41"/>
      <c r="E111" s="42"/>
      <c r="F111" s="44"/>
      <c r="G111" s="48"/>
      <c r="H111" s="49"/>
      <c r="I111" s="49"/>
      <c r="J111" s="45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50"/>
      <c r="Z111" s="50"/>
      <c r="AA111" s="44"/>
      <c r="AB111" s="89"/>
      <c r="AC111" s="89"/>
      <c r="AD111" s="87"/>
      <c r="AE111" s="84"/>
      <c r="AF111" s="84"/>
    </row>
    <row r="112" spans="2:32" s="40" customFormat="1" ht="33" customHeight="1" x14ac:dyDescent="0.2">
      <c r="B112" s="133" t="s">
        <v>219</v>
      </c>
      <c r="C112" s="46"/>
      <c r="D112" s="41" t="s">
        <v>110</v>
      </c>
      <c r="E112" s="42" t="s">
        <v>94</v>
      </c>
      <c r="F112" s="44" t="s">
        <v>188</v>
      </c>
      <c r="G112" s="48" t="s">
        <v>52</v>
      </c>
      <c r="H112" s="49">
        <v>44516</v>
      </c>
      <c r="I112" s="49">
        <v>44561</v>
      </c>
      <c r="J112" s="45"/>
      <c r="K112" s="43">
        <f>185207-20773</f>
        <v>164434</v>
      </c>
      <c r="L112" s="43"/>
      <c r="M112" s="43"/>
      <c r="N112" s="43">
        <f>K112</f>
        <v>164434</v>
      </c>
      <c r="O112" s="43"/>
      <c r="P112" s="43">
        <v>164434</v>
      </c>
      <c r="Q112" s="43"/>
      <c r="R112" s="43"/>
      <c r="S112" s="43">
        <v>164434.07999999999</v>
      </c>
      <c r="T112" s="43"/>
      <c r="U112" s="43">
        <f>K112-P112</f>
        <v>0</v>
      </c>
      <c r="V112" s="43"/>
      <c r="W112" s="43"/>
      <c r="X112" s="43">
        <f>U112</f>
        <v>0</v>
      </c>
      <c r="Y112" s="50">
        <v>100</v>
      </c>
      <c r="Z112" s="50">
        <v>100</v>
      </c>
      <c r="AA112" s="44" t="s">
        <v>136</v>
      </c>
      <c r="AB112" s="89" t="s">
        <v>129</v>
      </c>
      <c r="AC112" s="89" t="s">
        <v>129</v>
      </c>
      <c r="AD112" s="87"/>
      <c r="AE112" s="84"/>
      <c r="AF112" s="84"/>
    </row>
    <row r="113" spans="2:32" s="40" customFormat="1" x14ac:dyDescent="0.2">
      <c r="B113" s="133"/>
      <c r="C113" s="46"/>
      <c r="D113" s="41"/>
      <c r="E113" s="42"/>
      <c r="F113" s="44"/>
      <c r="G113" s="48"/>
      <c r="H113" s="49"/>
      <c r="I113" s="49"/>
      <c r="J113" s="45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50"/>
      <c r="Z113" s="50"/>
      <c r="AA113" s="44"/>
      <c r="AB113" s="89"/>
      <c r="AC113" s="89"/>
      <c r="AD113" s="87"/>
      <c r="AE113" s="84"/>
      <c r="AF113" s="84"/>
    </row>
    <row r="114" spans="2:32" s="40" customFormat="1" ht="43.5" customHeight="1" x14ac:dyDescent="0.2">
      <c r="B114" s="133" t="s">
        <v>221</v>
      </c>
      <c r="C114" s="46"/>
      <c r="D114" s="41" t="s">
        <v>111</v>
      </c>
      <c r="E114" s="42" t="s">
        <v>94</v>
      </c>
      <c r="F114" s="44" t="s">
        <v>189</v>
      </c>
      <c r="G114" s="48" t="s">
        <v>52</v>
      </c>
      <c r="H114" s="49">
        <v>44516</v>
      </c>
      <c r="I114" s="49">
        <v>44561</v>
      </c>
      <c r="J114" s="45"/>
      <c r="K114" s="43">
        <f>252493-30</f>
        <v>252463</v>
      </c>
      <c r="L114" s="43"/>
      <c r="M114" s="43"/>
      <c r="N114" s="43">
        <f>K114</f>
        <v>252463</v>
      </c>
      <c r="O114" s="43"/>
      <c r="P114" s="43">
        <v>252463</v>
      </c>
      <c r="Q114" s="43"/>
      <c r="R114" s="43"/>
      <c r="S114" s="43">
        <v>252463.22</v>
      </c>
      <c r="T114" s="43"/>
      <c r="U114" s="43">
        <f>K114-P114</f>
        <v>0</v>
      </c>
      <c r="V114" s="43"/>
      <c r="W114" s="43"/>
      <c r="X114" s="43">
        <v>0</v>
      </c>
      <c r="Y114" s="50">
        <v>100</v>
      </c>
      <c r="Z114" s="50">
        <v>100</v>
      </c>
      <c r="AA114" s="44" t="s">
        <v>136</v>
      </c>
      <c r="AB114" s="89" t="s">
        <v>130</v>
      </c>
      <c r="AC114" s="89" t="s">
        <v>130</v>
      </c>
      <c r="AD114" s="87"/>
      <c r="AE114" s="84"/>
      <c r="AF114" s="84"/>
    </row>
    <row r="115" spans="2:32" s="40" customFormat="1" x14ac:dyDescent="0.2">
      <c r="B115" s="133"/>
      <c r="C115" s="46"/>
      <c r="D115" s="41"/>
      <c r="E115" s="42"/>
      <c r="F115" s="44"/>
      <c r="G115" s="48"/>
      <c r="H115" s="49"/>
      <c r="I115" s="49"/>
      <c r="J115" s="45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50"/>
      <c r="Z115" s="50"/>
      <c r="AA115" s="44"/>
      <c r="AB115" s="89"/>
      <c r="AC115" s="89"/>
      <c r="AD115" s="87"/>
      <c r="AE115" s="84"/>
      <c r="AF115" s="84"/>
    </row>
    <row r="116" spans="2:32" s="40" customFormat="1" ht="58.5" customHeight="1" x14ac:dyDescent="0.2">
      <c r="B116" s="133" t="s">
        <v>222</v>
      </c>
      <c r="C116" s="46"/>
      <c r="D116" s="41" t="s">
        <v>112</v>
      </c>
      <c r="E116" s="42" t="s">
        <v>54</v>
      </c>
      <c r="F116" s="44" t="s">
        <v>190</v>
      </c>
      <c r="G116" s="48" t="s">
        <v>52</v>
      </c>
      <c r="H116" s="49">
        <v>44516</v>
      </c>
      <c r="I116" s="49">
        <v>44561</v>
      </c>
      <c r="J116" s="45"/>
      <c r="K116" s="43">
        <f>1330667+543</f>
        <v>1331210</v>
      </c>
      <c r="L116" s="43"/>
      <c r="M116" s="43"/>
      <c r="N116" s="43">
        <f>K116</f>
        <v>1331210</v>
      </c>
      <c r="O116" s="43"/>
      <c r="P116" s="43">
        <v>1331210</v>
      </c>
      <c r="Q116" s="43"/>
      <c r="R116" s="43"/>
      <c r="S116" s="43">
        <v>1331209.98</v>
      </c>
      <c r="T116" s="43"/>
      <c r="U116" s="43">
        <f>K116-P116</f>
        <v>0</v>
      </c>
      <c r="V116" s="43"/>
      <c r="W116" s="43"/>
      <c r="X116" s="43">
        <v>0</v>
      </c>
      <c r="Y116" s="50">
        <v>100</v>
      </c>
      <c r="Z116" s="50">
        <v>100</v>
      </c>
      <c r="AA116" s="92" t="s">
        <v>132</v>
      </c>
      <c r="AB116" s="89" t="s">
        <v>131</v>
      </c>
      <c r="AC116" s="89" t="s">
        <v>131</v>
      </c>
      <c r="AD116" s="87"/>
      <c r="AE116" s="84"/>
      <c r="AF116" s="84"/>
    </row>
    <row r="117" spans="2:32" s="40" customFormat="1" x14ac:dyDescent="0.2">
      <c r="B117" s="133"/>
      <c r="C117" s="46"/>
      <c r="D117" s="41"/>
      <c r="E117" s="42"/>
      <c r="F117" s="44"/>
      <c r="G117" s="48"/>
      <c r="H117" s="49"/>
      <c r="I117" s="49"/>
      <c r="J117" s="45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50"/>
      <c r="Z117" s="50"/>
      <c r="AA117" s="44"/>
      <c r="AB117" s="89"/>
      <c r="AC117" s="89"/>
      <c r="AD117" s="87"/>
      <c r="AE117" s="84"/>
      <c r="AF117" s="84"/>
    </row>
    <row r="118" spans="2:32" s="40" customFormat="1" ht="57.75" customHeight="1" x14ac:dyDescent="0.2">
      <c r="B118" s="133" t="s">
        <v>220</v>
      </c>
      <c r="C118" s="46"/>
      <c r="D118" s="41" t="s">
        <v>113</v>
      </c>
      <c r="E118" s="42" t="s">
        <v>94</v>
      </c>
      <c r="F118" s="44" t="s">
        <v>191</v>
      </c>
      <c r="G118" s="48" t="s">
        <v>52</v>
      </c>
      <c r="H118" s="49">
        <v>44516</v>
      </c>
      <c r="I118" s="49">
        <v>44561</v>
      </c>
      <c r="J118" s="45"/>
      <c r="K118" s="43">
        <f>827483+199283</f>
        <v>1026766</v>
      </c>
      <c r="L118" s="43"/>
      <c r="M118" s="43"/>
      <c r="N118" s="43">
        <f>K118</f>
        <v>1026766</v>
      </c>
      <c r="O118" s="43"/>
      <c r="P118" s="43">
        <v>1026766</v>
      </c>
      <c r="Q118" s="43"/>
      <c r="R118" s="43"/>
      <c r="S118" s="43">
        <v>1026766.05</v>
      </c>
      <c r="T118" s="43"/>
      <c r="U118" s="43">
        <f>K118-P118</f>
        <v>0</v>
      </c>
      <c r="V118" s="43"/>
      <c r="W118" s="43"/>
      <c r="X118" s="43">
        <v>0</v>
      </c>
      <c r="Y118" s="50">
        <v>100</v>
      </c>
      <c r="Z118" s="50">
        <v>100</v>
      </c>
      <c r="AA118" s="44" t="s">
        <v>136</v>
      </c>
      <c r="AB118" s="89" t="s">
        <v>133</v>
      </c>
      <c r="AC118" s="89" t="s">
        <v>133</v>
      </c>
      <c r="AD118" s="87"/>
      <c r="AE118" s="84"/>
      <c r="AF118" s="84"/>
    </row>
    <row r="119" spans="2:32" s="40" customFormat="1" x14ac:dyDescent="0.2">
      <c r="B119" s="133"/>
      <c r="C119" s="46"/>
      <c r="D119" s="41"/>
      <c r="E119" s="42"/>
      <c r="F119" s="44"/>
      <c r="G119" s="48"/>
      <c r="H119" s="49"/>
      <c r="I119" s="49"/>
      <c r="J119" s="45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50"/>
      <c r="Z119" s="50"/>
      <c r="AA119" s="44"/>
      <c r="AB119" s="89"/>
      <c r="AC119" s="89"/>
      <c r="AD119" s="87"/>
      <c r="AE119" s="84"/>
      <c r="AF119" s="84"/>
    </row>
    <row r="120" spans="2:32" s="40" customFormat="1" ht="48" customHeight="1" x14ac:dyDescent="0.2">
      <c r="B120" s="133" t="s">
        <v>223</v>
      </c>
      <c r="C120" s="46"/>
      <c r="D120" s="41" t="s">
        <v>114</v>
      </c>
      <c r="E120" s="42" t="s">
        <v>86</v>
      </c>
      <c r="F120" s="44" t="s">
        <v>192</v>
      </c>
      <c r="G120" s="48" t="s">
        <v>52</v>
      </c>
      <c r="H120" s="49">
        <v>44516</v>
      </c>
      <c r="I120" s="49">
        <v>44561</v>
      </c>
      <c r="J120" s="45"/>
      <c r="K120" s="43">
        <f>243619+154</f>
        <v>243773</v>
      </c>
      <c r="L120" s="43"/>
      <c r="M120" s="43"/>
      <c r="N120" s="43">
        <f>K120</f>
        <v>243773</v>
      </c>
      <c r="O120" s="43"/>
      <c r="P120" s="43">
        <v>243773</v>
      </c>
      <c r="Q120" s="43"/>
      <c r="R120" s="43"/>
      <c r="S120" s="43">
        <v>243772.82</v>
      </c>
      <c r="T120" s="43"/>
      <c r="U120" s="43">
        <f>K120-P120</f>
        <v>0</v>
      </c>
      <c r="V120" s="43"/>
      <c r="W120" s="43"/>
      <c r="X120" s="43">
        <v>0</v>
      </c>
      <c r="Y120" s="50">
        <v>100</v>
      </c>
      <c r="Z120" s="50">
        <v>100</v>
      </c>
      <c r="AA120" s="44" t="s">
        <v>136</v>
      </c>
      <c r="AB120" s="89" t="s">
        <v>160</v>
      </c>
      <c r="AC120" s="89" t="s">
        <v>160</v>
      </c>
      <c r="AD120" s="87"/>
      <c r="AE120" s="84"/>
      <c r="AF120" s="84"/>
    </row>
    <row r="121" spans="2:32" s="40" customFormat="1" x14ac:dyDescent="0.2">
      <c r="B121" s="133"/>
      <c r="C121" s="46"/>
      <c r="D121" s="41"/>
      <c r="E121" s="42"/>
      <c r="F121" s="44"/>
      <c r="G121" s="48"/>
      <c r="H121" s="49"/>
      <c r="I121" s="49"/>
      <c r="J121" s="45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50"/>
      <c r="Z121" s="50"/>
      <c r="AA121" s="44"/>
      <c r="AB121" s="89"/>
      <c r="AC121" s="89"/>
      <c r="AD121" s="87"/>
      <c r="AE121" s="84"/>
      <c r="AF121" s="84"/>
    </row>
    <row r="122" spans="2:32" s="40" customFormat="1" ht="38.25" customHeight="1" x14ac:dyDescent="0.2">
      <c r="B122" s="133" t="s">
        <v>224</v>
      </c>
      <c r="C122" s="46"/>
      <c r="D122" s="41" t="s">
        <v>115</v>
      </c>
      <c r="E122" s="42" t="s">
        <v>54</v>
      </c>
      <c r="F122" s="44" t="s">
        <v>193</v>
      </c>
      <c r="G122" s="48" t="s">
        <v>52</v>
      </c>
      <c r="H122" s="49">
        <v>44516</v>
      </c>
      <c r="I122" s="49">
        <v>44561</v>
      </c>
      <c r="J122" s="45"/>
      <c r="K122" s="43">
        <f>392803-8194</f>
        <v>384609</v>
      </c>
      <c r="L122" s="43"/>
      <c r="M122" s="43"/>
      <c r="N122" s="43">
        <f>K122</f>
        <v>384609</v>
      </c>
      <c r="O122" s="43"/>
      <c r="P122" s="43">
        <v>384609</v>
      </c>
      <c r="Q122" s="43"/>
      <c r="R122" s="43"/>
      <c r="S122" s="43">
        <v>384608.89</v>
      </c>
      <c r="T122" s="43"/>
      <c r="U122" s="43">
        <f>K122-P122</f>
        <v>0</v>
      </c>
      <c r="V122" s="43"/>
      <c r="W122" s="43"/>
      <c r="X122" s="43">
        <f>U122</f>
        <v>0</v>
      </c>
      <c r="Y122" s="50">
        <v>100</v>
      </c>
      <c r="Z122" s="50">
        <v>100</v>
      </c>
      <c r="AA122" s="44" t="s">
        <v>135</v>
      </c>
      <c r="AB122" s="89" t="s">
        <v>134</v>
      </c>
      <c r="AC122" s="89" t="s">
        <v>134</v>
      </c>
      <c r="AD122" s="87"/>
      <c r="AE122" s="84"/>
      <c r="AF122" s="84"/>
    </row>
    <row r="123" spans="2:32" s="40" customFormat="1" x14ac:dyDescent="0.2">
      <c r="B123" s="133"/>
      <c r="C123" s="46"/>
      <c r="D123" s="41"/>
      <c r="E123" s="42"/>
      <c r="F123" s="47"/>
      <c r="G123" s="48"/>
      <c r="H123" s="49"/>
      <c r="I123" s="49"/>
      <c r="J123" s="45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50"/>
      <c r="Z123" s="50"/>
      <c r="AA123" s="44"/>
      <c r="AB123" s="89"/>
      <c r="AC123" s="89"/>
      <c r="AD123" s="87"/>
      <c r="AE123" s="84"/>
      <c r="AF123" s="84"/>
    </row>
    <row r="124" spans="2:32" s="40" customFormat="1" x14ac:dyDescent="0.2">
      <c r="B124" s="133"/>
      <c r="C124" s="46"/>
      <c r="D124" s="41"/>
      <c r="E124" s="42"/>
      <c r="F124" s="47"/>
      <c r="G124" s="48"/>
      <c r="H124" s="49"/>
      <c r="I124" s="49"/>
      <c r="J124" s="45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50"/>
      <c r="Z124" s="50"/>
      <c r="AA124" s="44"/>
      <c r="AB124" s="89"/>
      <c r="AC124" s="89"/>
      <c r="AD124" s="87"/>
      <c r="AE124" s="84"/>
      <c r="AF124" s="84"/>
    </row>
    <row r="125" spans="2:32" s="40" customFormat="1" x14ac:dyDescent="0.2">
      <c r="B125" s="133"/>
      <c r="C125" s="46"/>
      <c r="D125" s="41"/>
      <c r="E125" s="42"/>
      <c r="F125" s="47"/>
      <c r="G125" s="48"/>
      <c r="H125" s="49"/>
      <c r="I125" s="49"/>
      <c r="J125" s="45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50"/>
      <c r="Z125" s="50"/>
      <c r="AA125" s="44"/>
      <c r="AB125" s="89"/>
      <c r="AC125" s="89"/>
      <c r="AD125" s="87"/>
      <c r="AE125" s="84"/>
      <c r="AF125" s="84"/>
    </row>
    <row r="126" spans="2:32" s="40" customFormat="1" x14ac:dyDescent="0.2">
      <c r="B126" s="133"/>
      <c r="C126" s="46"/>
      <c r="D126" s="41"/>
      <c r="E126" s="42"/>
      <c r="F126" s="47"/>
      <c r="G126" s="48"/>
      <c r="H126" s="49"/>
      <c r="I126" s="49"/>
      <c r="J126" s="45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50"/>
      <c r="Z126" s="50"/>
      <c r="AA126" s="44"/>
      <c r="AB126" s="89"/>
      <c r="AC126" s="89"/>
      <c r="AD126" s="87"/>
      <c r="AE126" s="84"/>
      <c r="AF126" s="84"/>
    </row>
    <row r="127" spans="2:32" s="40" customFormat="1" x14ac:dyDescent="0.2">
      <c r="B127" s="133"/>
      <c r="C127" s="46"/>
      <c r="D127" s="41"/>
      <c r="E127" s="42"/>
      <c r="F127" s="47"/>
      <c r="G127" s="48"/>
      <c r="H127" s="49"/>
      <c r="I127" s="49"/>
      <c r="J127" s="45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50"/>
      <c r="Z127" s="50"/>
      <c r="AA127" s="44"/>
      <c r="AB127" s="89"/>
      <c r="AC127" s="89"/>
      <c r="AD127" s="87"/>
      <c r="AE127" s="84"/>
      <c r="AF127" s="84"/>
    </row>
    <row r="128" spans="2:32" s="40" customFormat="1" x14ac:dyDescent="0.2">
      <c r="B128" s="133"/>
      <c r="C128" s="46"/>
      <c r="D128" s="41"/>
      <c r="E128" s="42"/>
      <c r="F128" s="47"/>
      <c r="G128" s="48"/>
      <c r="H128" s="49"/>
      <c r="I128" s="49"/>
      <c r="J128" s="45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50"/>
      <c r="Z128" s="50"/>
      <c r="AA128" s="44"/>
      <c r="AB128" s="89"/>
      <c r="AC128" s="89"/>
      <c r="AD128" s="87"/>
      <c r="AE128" s="84"/>
      <c r="AF128" s="84"/>
    </row>
    <row r="129" spans="2:32" s="40" customFormat="1" x14ac:dyDescent="0.2">
      <c r="B129" s="133"/>
      <c r="C129" s="46"/>
      <c r="D129" s="41"/>
      <c r="E129" s="42"/>
      <c r="F129" s="47"/>
      <c r="G129" s="48"/>
      <c r="H129" s="49"/>
      <c r="I129" s="49"/>
      <c r="J129" s="45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50"/>
      <c r="Z129" s="50"/>
      <c r="AA129" s="44"/>
      <c r="AB129" s="89"/>
      <c r="AC129" s="89"/>
      <c r="AD129" s="87"/>
      <c r="AE129" s="84"/>
      <c r="AF129" s="84"/>
    </row>
    <row r="130" spans="2:32" s="40" customFormat="1" x14ac:dyDescent="0.2">
      <c r="B130" s="133"/>
      <c r="C130" s="46"/>
      <c r="D130" s="41"/>
      <c r="E130" s="42"/>
      <c r="F130" s="47"/>
      <c r="G130" s="48"/>
      <c r="H130" s="49"/>
      <c r="I130" s="49"/>
      <c r="J130" s="45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50"/>
      <c r="Z130" s="50"/>
      <c r="AA130" s="44"/>
      <c r="AB130" s="89"/>
      <c r="AC130" s="89"/>
      <c r="AD130" s="87"/>
      <c r="AE130" s="84"/>
      <c r="AF130" s="84"/>
    </row>
    <row r="131" spans="2:32" s="40" customFormat="1" x14ac:dyDescent="0.2">
      <c r="B131" s="133"/>
      <c r="C131" s="46"/>
      <c r="D131" s="41"/>
      <c r="E131" s="42"/>
      <c r="F131" s="47"/>
      <c r="G131" s="48"/>
      <c r="H131" s="49"/>
      <c r="I131" s="49"/>
      <c r="J131" s="45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50"/>
      <c r="Z131" s="50"/>
      <c r="AA131" s="44"/>
      <c r="AB131" s="89"/>
      <c r="AC131" s="89"/>
      <c r="AD131" s="87"/>
      <c r="AE131" s="84"/>
      <c r="AF131" s="84"/>
    </row>
    <row r="132" spans="2:32" s="40" customFormat="1" x14ac:dyDescent="0.2">
      <c r="B132" s="133"/>
      <c r="C132" s="46"/>
      <c r="D132" s="41"/>
      <c r="E132" s="42"/>
      <c r="F132" s="47"/>
      <c r="G132" s="48"/>
      <c r="H132" s="49"/>
      <c r="I132" s="49"/>
      <c r="J132" s="45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50"/>
      <c r="Z132" s="50"/>
      <c r="AA132" s="44"/>
      <c r="AB132" s="89"/>
      <c r="AC132" s="89"/>
      <c r="AD132" s="87"/>
      <c r="AE132" s="84"/>
      <c r="AF132" s="84"/>
    </row>
    <row r="133" spans="2:32" s="40" customFormat="1" x14ac:dyDescent="0.2">
      <c r="B133" s="133"/>
      <c r="C133" s="46"/>
      <c r="D133" s="41"/>
      <c r="E133" s="42"/>
      <c r="F133" s="47"/>
      <c r="G133" s="48"/>
      <c r="H133" s="49"/>
      <c r="I133" s="49"/>
      <c r="J133" s="45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50"/>
      <c r="Z133" s="50"/>
      <c r="AA133" s="44"/>
      <c r="AB133" s="89"/>
      <c r="AC133" s="89"/>
      <c r="AD133" s="87"/>
      <c r="AE133" s="84"/>
      <c r="AF133" s="84"/>
    </row>
    <row r="134" spans="2:32" s="40" customFormat="1" x14ac:dyDescent="0.2">
      <c r="B134" s="133"/>
      <c r="C134" s="46"/>
      <c r="D134" s="41"/>
      <c r="E134" s="42"/>
      <c r="F134" s="47"/>
      <c r="G134" s="48"/>
      <c r="H134" s="49"/>
      <c r="I134" s="49"/>
      <c r="J134" s="45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50"/>
      <c r="Z134" s="50"/>
      <c r="AA134" s="44"/>
      <c r="AB134" s="89"/>
      <c r="AC134" s="89"/>
      <c r="AD134" s="87"/>
      <c r="AE134" s="84"/>
      <c r="AF134" s="84"/>
    </row>
    <row r="135" spans="2:32" s="40" customFormat="1" x14ac:dyDescent="0.2">
      <c r="B135" s="133"/>
      <c r="C135" s="46"/>
      <c r="D135" s="41"/>
      <c r="E135" s="42"/>
      <c r="F135" s="47"/>
      <c r="G135" s="48"/>
      <c r="H135" s="49"/>
      <c r="I135" s="49"/>
      <c r="J135" s="45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50"/>
      <c r="Z135" s="50"/>
      <c r="AA135" s="44"/>
      <c r="AB135" s="89"/>
      <c r="AC135" s="89"/>
      <c r="AD135" s="87"/>
      <c r="AE135" s="84"/>
      <c r="AF135" s="84"/>
    </row>
    <row r="136" spans="2:32" s="40" customFormat="1" ht="19.5" customHeight="1" x14ac:dyDescent="0.2">
      <c r="B136" s="135"/>
      <c r="C136" s="46"/>
      <c r="D136" s="41"/>
      <c r="E136" s="42"/>
      <c r="F136" s="47"/>
      <c r="G136" s="48"/>
      <c r="H136" s="49"/>
      <c r="I136" s="49"/>
      <c r="J136" s="45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50"/>
      <c r="Z136" s="50"/>
      <c r="AA136" s="44"/>
      <c r="AB136" s="89"/>
      <c r="AC136" s="89"/>
      <c r="AD136" s="87"/>
      <c r="AE136" s="84"/>
      <c r="AF136" s="84"/>
    </row>
    <row r="137" spans="2:32" s="40" customFormat="1" ht="45.75" customHeight="1" x14ac:dyDescent="0.2">
      <c r="B137" s="135"/>
      <c r="C137" s="46"/>
      <c r="D137" s="41"/>
      <c r="E137" s="42"/>
      <c r="F137" s="47"/>
      <c r="G137" s="48"/>
      <c r="H137" s="49"/>
      <c r="I137" s="49"/>
      <c r="J137" s="45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50"/>
      <c r="Z137" s="50"/>
      <c r="AA137" s="44"/>
      <c r="AB137" s="89"/>
      <c r="AC137" s="89"/>
      <c r="AD137" s="87"/>
      <c r="AE137" s="84"/>
      <c r="AF137" s="84"/>
    </row>
    <row r="138" spans="2:32" s="40" customFormat="1" ht="42.75" customHeight="1" x14ac:dyDescent="0.2">
      <c r="B138" s="135"/>
      <c r="C138" s="46"/>
      <c r="D138" s="41"/>
      <c r="E138" s="42"/>
      <c r="F138" s="47"/>
      <c r="G138" s="48"/>
      <c r="H138" s="49"/>
      <c r="I138" s="49"/>
      <c r="J138" s="45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50"/>
      <c r="Z138" s="50"/>
      <c r="AA138" s="44"/>
      <c r="AB138" s="89"/>
      <c r="AC138" s="89"/>
      <c r="AD138" s="87"/>
      <c r="AE138" s="84"/>
      <c r="AF138" s="84"/>
    </row>
    <row r="139" spans="2:32" s="40" customFormat="1" ht="33.75" customHeight="1" x14ac:dyDescent="0.2">
      <c r="B139" s="133"/>
      <c r="C139" s="46"/>
      <c r="D139" s="41"/>
      <c r="E139" s="42"/>
      <c r="F139" s="47"/>
      <c r="G139" s="48"/>
      <c r="H139" s="49"/>
      <c r="I139" s="49"/>
      <c r="J139" s="45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50"/>
      <c r="Z139" s="50"/>
      <c r="AA139" s="44"/>
      <c r="AB139" s="89"/>
      <c r="AC139" s="89"/>
      <c r="AD139" s="87"/>
      <c r="AE139" s="84"/>
      <c r="AF139" s="84"/>
    </row>
    <row r="140" spans="2:32" s="40" customFormat="1" ht="18.75" customHeight="1" x14ac:dyDescent="0.2">
      <c r="B140" s="134"/>
      <c r="C140" s="52"/>
      <c r="D140" s="53"/>
      <c r="E140" s="70"/>
      <c r="F140" s="71"/>
      <c r="G140" s="54"/>
      <c r="H140" s="55"/>
      <c r="I140" s="55"/>
      <c r="J140" s="56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8"/>
      <c r="Z140" s="58"/>
      <c r="AA140" s="59"/>
      <c r="AB140" s="90"/>
      <c r="AC140" s="90"/>
      <c r="AD140" s="88"/>
      <c r="AE140" s="84"/>
      <c r="AF140" s="84"/>
    </row>
    <row r="141" spans="2:32" s="1" customFormat="1" ht="20.25" customHeight="1" x14ac:dyDescent="0.2">
      <c r="B141" s="126"/>
      <c r="H141" s="60"/>
      <c r="I141" s="61" t="s">
        <v>28</v>
      </c>
      <c r="J141" s="22"/>
      <c r="K141" s="36">
        <f>SUM(K106:K140)</f>
        <v>4302270</v>
      </c>
      <c r="L141" s="36"/>
      <c r="M141" s="36">
        <f>SUM(M106:M140)</f>
        <v>781944</v>
      </c>
      <c r="N141" s="36">
        <f>SUM(N106:N140)</f>
        <v>5084214</v>
      </c>
      <c r="O141" s="36"/>
      <c r="P141" s="36">
        <f>SUM(P106:P140)</f>
        <v>4302270</v>
      </c>
      <c r="Q141" s="36"/>
      <c r="R141" s="36">
        <f>SUM(R106:R140)</f>
        <v>781944</v>
      </c>
      <c r="S141" s="36">
        <f>SUM(S106:S140)</f>
        <v>5084214.04</v>
      </c>
      <c r="T141" s="36"/>
      <c r="U141" s="36">
        <f>SUM(U106:U140)</f>
        <v>0</v>
      </c>
      <c r="V141" s="36"/>
      <c r="W141" s="36">
        <v>0</v>
      </c>
      <c r="X141" s="36">
        <f>SUM(X106:X140)</f>
        <v>0</v>
      </c>
      <c r="Y141" s="36"/>
      <c r="Z141" s="36"/>
      <c r="AB141" s="14"/>
      <c r="AC141" s="14"/>
      <c r="AE141" s="25"/>
      <c r="AF141" s="25"/>
    </row>
    <row r="142" spans="2:32" s="1" customFormat="1" x14ac:dyDescent="0.2">
      <c r="B142" s="126"/>
      <c r="H142" s="60"/>
      <c r="I142" s="61" t="s">
        <v>29</v>
      </c>
      <c r="J142" s="23"/>
      <c r="K142" s="62">
        <f>K95+K141</f>
        <v>31017705</v>
      </c>
      <c r="L142" s="62"/>
      <c r="M142" s="62">
        <f>M95+M141</f>
        <v>781944</v>
      </c>
      <c r="N142" s="62">
        <f>N95+N141</f>
        <v>31799649</v>
      </c>
      <c r="O142" s="62"/>
      <c r="P142" s="62">
        <f>P95+P141</f>
        <v>31017705</v>
      </c>
      <c r="Q142" s="62"/>
      <c r="R142" s="62">
        <f>R95+R141</f>
        <v>781944</v>
      </c>
      <c r="S142" s="62">
        <f>S95+S141</f>
        <v>31799648.91</v>
      </c>
      <c r="T142" s="62"/>
      <c r="U142" s="62">
        <f>U95+U141</f>
        <v>0</v>
      </c>
      <c r="V142" s="62"/>
      <c r="W142" s="62">
        <v>0</v>
      </c>
      <c r="X142" s="62">
        <f>X95+X141</f>
        <v>0</v>
      </c>
      <c r="Y142" s="62"/>
      <c r="Z142" s="62"/>
      <c r="AB142" s="14"/>
      <c r="AC142" s="14"/>
      <c r="AE142" s="25"/>
      <c r="AF142" s="25"/>
    </row>
    <row r="143" spans="2:32" s="1" customFormat="1" x14ac:dyDescent="0.2">
      <c r="B143" s="126"/>
      <c r="H143" s="60"/>
      <c r="I143" s="61" t="s">
        <v>30</v>
      </c>
      <c r="J143" s="23"/>
      <c r="K143" s="62">
        <f>K142</f>
        <v>31017705</v>
      </c>
      <c r="L143" s="62"/>
      <c r="M143" s="62">
        <f t="shared" ref="M143:X143" si="0">M142</f>
        <v>781944</v>
      </c>
      <c r="N143" s="62">
        <f t="shared" si="0"/>
        <v>31799649</v>
      </c>
      <c r="O143" s="62"/>
      <c r="P143" s="62">
        <f t="shared" si="0"/>
        <v>31017705</v>
      </c>
      <c r="Q143" s="62"/>
      <c r="R143" s="62">
        <f t="shared" si="0"/>
        <v>781944</v>
      </c>
      <c r="S143" s="62">
        <f t="shared" si="0"/>
        <v>31799648.91</v>
      </c>
      <c r="T143" s="62"/>
      <c r="U143" s="62">
        <f t="shared" si="0"/>
        <v>0</v>
      </c>
      <c r="V143" s="62"/>
      <c r="W143" s="62">
        <v>0</v>
      </c>
      <c r="X143" s="62">
        <f t="shared" si="0"/>
        <v>0</v>
      </c>
      <c r="Y143" s="62"/>
      <c r="Z143" s="62"/>
      <c r="AB143" s="14"/>
      <c r="AC143" s="14"/>
      <c r="AE143" s="25"/>
      <c r="AF143" s="25"/>
    </row>
    <row r="144" spans="2:32" s="1" customFormat="1" x14ac:dyDescent="0.2">
      <c r="B144" s="126"/>
      <c r="H144" s="60"/>
      <c r="I144" s="60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B144" s="14"/>
      <c r="AC144" s="14"/>
      <c r="AE144" s="25"/>
      <c r="AF144" s="25"/>
    </row>
    <row r="145" spans="2:32" s="1" customFormat="1" ht="12" thickBot="1" x14ac:dyDescent="0.25">
      <c r="B145" s="126"/>
      <c r="D145" s="63"/>
      <c r="H145" s="60"/>
      <c r="I145" s="60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49"/>
      <c r="Z145" s="149"/>
      <c r="AA145" s="149"/>
      <c r="AB145" s="149"/>
      <c r="AC145" s="149"/>
      <c r="AE145" s="25"/>
      <c r="AF145" s="25"/>
    </row>
    <row r="146" spans="2:32" s="1" customFormat="1" x14ac:dyDescent="0.2">
      <c r="B146" s="126"/>
      <c r="D146" s="137" t="s">
        <v>106</v>
      </c>
      <c r="E146" s="137"/>
      <c r="H146" s="60"/>
      <c r="I146" s="60"/>
      <c r="J146" s="5"/>
      <c r="K146" s="5"/>
      <c r="L146" s="5"/>
      <c r="M146" s="138"/>
      <c r="N146" s="138"/>
      <c r="O146" s="138"/>
      <c r="P146" s="5"/>
      <c r="Q146" s="5"/>
      <c r="R146" s="5"/>
      <c r="S146" s="5"/>
      <c r="T146" s="5"/>
      <c r="U146" s="5"/>
      <c r="V146" s="5"/>
      <c r="W146" s="5"/>
      <c r="X146" s="5"/>
      <c r="Y146" s="139" t="s">
        <v>108</v>
      </c>
      <c r="Z146" s="140"/>
      <c r="AA146" s="140"/>
      <c r="AB146" s="140"/>
      <c r="AC146" s="140"/>
      <c r="AE146" s="25"/>
      <c r="AF146" s="25"/>
    </row>
    <row r="147" spans="2:32" s="1" customFormat="1" ht="22.5" customHeight="1" x14ac:dyDescent="0.2">
      <c r="B147" s="126"/>
      <c r="D147" s="141" t="s">
        <v>107</v>
      </c>
      <c r="E147" s="141"/>
      <c r="H147" s="60"/>
      <c r="I147" s="60"/>
      <c r="J147" s="5"/>
      <c r="K147" s="5"/>
      <c r="L147" s="5"/>
      <c r="M147" s="138"/>
      <c r="N147" s="138"/>
      <c r="O147" s="138"/>
      <c r="P147" s="5"/>
      <c r="Q147" s="5"/>
      <c r="R147" s="5"/>
      <c r="S147" s="5"/>
      <c r="T147" s="5"/>
      <c r="U147" s="5"/>
      <c r="V147" s="5"/>
      <c r="W147" s="5"/>
      <c r="X147" s="79"/>
      <c r="Y147" s="154" t="s">
        <v>109</v>
      </c>
      <c r="Z147" s="154"/>
      <c r="AA147" s="154"/>
      <c r="AB147" s="154"/>
      <c r="AC147" s="154"/>
      <c r="AD147" s="79"/>
      <c r="AE147" s="25"/>
      <c r="AF147" s="25"/>
    </row>
    <row r="148" spans="2:32" s="64" customFormat="1" x14ac:dyDescent="0.2">
      <c r="B148" s="127"/>
      <c r="C148" s="65" t="s">
        <v>43</v>
      </c>
      <c r="D148" s="80" t="s">
        <v>66</v>
      </c>
      <c r="E148" s="66"/>
      <c r="F148" s="66"/>
      <c r="H148" s="67"/>
      <c r="I148" s="67"/>
      <c r="J148" s="68"/>
      <c r="K148" s="6"/>
      <c r="L148" s="69"/>
      <c r="M148" s="69"/>
      <c r="N148" s="69"/>
      <c r="O148" s="69"/>
      <c r="P148" s="68"/>
      <c r="Q148" s="6"/>
      <c r="R148" s="69"/>
      <c r="S148" s="69"/>
      <c r="T148" s="69"/>
      <c r="U148" s="69"/>
      <c r="V148" s="69"/>
      <c r="W148" s="68"/>
      <c r="X148" s="6"/>
      <c r="Y148" s="69"/>
      <c r="Z148" s="69"/>
      <c r="AB148" s="13"/>
      <c r="AC148" s="13"/>
      <c r="AD148" s="64" t="s">
        <v>121</v>
      </c>
      <c r="AE148" s="86"/>
      <c r="AF148" s="86"/>
    </row>
    <row r="149" spans="2:32" s="1" customFormat="1" ht="5.25" customHeight="1" x14ac:dyDescent="0.2">
      <c r="B149" s="127"/>
      <c r="C149" s="65"/>
      <c r="H149" s="60"/>
      <c r="I149" s="60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B149" s="14"/>
      <c r="AC149" s="14"/>
      <c r="AE149" s="25"/>
      <c r="AF149" s="25"/>
    </row>
    <row r="150" spans="2:32" s="2" customFormat="1" x14ac:dyDescent="0.2">
      <c r="B150" s="128" t="s">
        <v>1</v>
      </c>
      <c r="C150" s="93" t="s">
        <v>4</v>
      </c>
      <c r="D150" s="93"/>
      <c r="E150" s="93"/>
      <c r="F150" s="93"/>
      <c r="G150" s="93"/>
      <c r="H150" s="145" t="s">
        <v>11</v>
      </c>
      <c r="I150" s="147"/>
      <c r="J150" s="142" t="s">
        <v>37</v>
      </c>
      <c r="K150" s="143"/>
      <c r="L150" s="143"/>
      <c r="M150" s="143"/>
      <c r="N150" s="144"/>
      <c r="O150" s="142" t="s">
        <v>57</v>
      </c>
      <c r="P150" s="143"/>
      <c r="Q150" s="143"/>
      <c r="R150" s="143"/>
      <c r="S150" s="144"/>
      <c r="T150" s="142" t="s">
        <v>38</v>
      </c>
      <c r="U150" s="143"/>
      <c r="V150" s="143"/>
      <c r="W150" s="143"/>
      <c r="X150" s="144"/>
      <c r="Y150" s="94" t="s">
        <v>26</v>
      </c>
      <c r="Z150" s="94" t="s">
        <v>26</v>
      </c>
      <c r="AA150" s="145" t="s">
        <v>17</v>
      </c>
      <c r="AB150" s="146"/>
      <c r="AC150" s="147"/>
      <c r="AD150" s="93"/>
      <c r="AE150" s="83"/>
      <c r="AF150" s="83"/>
    </row>
    <row r="151" spans="2:32" s="2" customFormat="1" x14ac:dyDescent="0.2">
      <c r="B151" s="129" t="s">
        <v>2</v>
      </c>
      <c r="C151" s="96" t="s">
        <v>5</v>
      </c>
      <c r="D151" s="96" t="s">
        <v>6</v>
      </c>
      <c r="E151" s="96" t="s">
        <v>7</v>
      </c>
      <c r="F151" s="96" t="s">
        <v>8</v>
      </c>
      <c r="G151" s="96" t="s">
        <v>10</v>
      </c>
      <c r="H151" s="97" t="s">
        <v>12</v>
      </c>
      <c r="I151" s="97" t="s">
        <v>25</v>
      </c>
      <c r="J151" s="142" t="s">
        <v>33</v>
      </c>
      <c r="K151" s="144"/>
      <c r="L151" s="98"/>
      <c r="M151" s="98" t="s">
        <v>15</v>
      </c>
      <c r="N151" s="98"/>
      <c r="O151" s="142" t="s">
        <v>33</v>
      </c>
      <c r="P151" s="144"/>
      <c r="Q151" s="98"/>
      <c r="R151" s="98" t="s">
        <v>15</v>
      </c>
      <c r="S151" s="98" t="s">
        <v>13</v>
      </c>
      <c r="T151" s="142" t="s">
        <v>33</v>
      </c>
      <c r="U151" s="144"/>
      <c r="V151" s="98"/>
      <c r="W151" s="98" t="s">
        <v>15</v>
      </c>
      <c r="X151" s="98" t="s">
        <v>13</v>
      </c>
      <c r="Y151" s="98" t="s">
        <v>27</v>
      </c>
      <c r="Z151" s="98" t="s">
        <v>27</v>
      </c>
      <c r="AA151" s="96" t="s">
        <v>18</v>
      </c>
      <c r="AB151" s="99" t="s">
        <v>20</v>
      </c>
      <c r="AC151" s="99" t="s">
        <v>22</v>
      </c>
      <c r="AD151" s="96" t="s">
        <v>24</v>
      </c>
      <c r="AE151" s="83"/>
      <c r="AF151" s="83"/>
    </row>
    <row r="152" spans="2:32" s="2" customFormat="1" x14ac:dyDescent="0.2">
      <c r="B152" s="129" t="s">
        <v>3</v>
      </c>
      <c r="C152" s="96"/>
      <c r="D152" s="96"/>
      <c r="E152" s="96"/>
      <c r="F152" s="96" t="s">
        <v>31</v>
      </c>
      <c r="G152" s="96" t="s">
        <v>9</v>
      </c>
      <c r="H152" s="97"/>
      <c r="I152" s="97"/>
      <c r="J152" s="98" t="s">
        <v>14</v>
      </c>
      <c r="K152" s="98" t="s">
        <v>32</v>
      </c>
      <c r="L152" s="98" t="s">
        <v>39</v>
      </c>
      <c r="M152" s="98" t="s">
        <v>34</v>
      </c>
      <c r="N152" s="98" t="s">
        <v>13</v>
      </c>
      <c r="O152" s="98" t="s">
        <v>14</v>
      </c>
      <c r="P152" s="98" t="s">
        <v>32</v>
      </c>
      <c r="Q152" s="98" t="s">
        <v>39</v>
      </c>
      <c r="R152" s="98" t="s">
        <v>34</v>
      </c>
      <c r="S152" s="98"/>
      <c r="T152" s="98" t="s">
        <v>14</v>
      </c>
      <c r="U152" s="98" t="s">
        <v>32</v>
      </c>
      <c r="V152" s="98" t="s">
        <v>39</v>
      </c>
      <c r="W152" s="98" t="s">
        <v>34</v>
      </c>
      <c r="X152" s="98"/>
      <c r="Y152" s="98" t="s">
        <v>40</v>
      </c>
      <c r="Z152" s="98" t="s">
        <v>16</v>
      </c>
      <c r="AA152" s="96" t="s">
        <v>19</v>
      </c>
      <c r="AB152" s="99" t="s">
        <v>21</v>
      </c>
      <c r="AC152" s="99" t="s">
        <v>23</v>
      </c>
      <c r="AD152" s="96"/>
      <c r="AE152" s="83"/>
      <c r="AF152" s="83"/>
    </row>
    <row r="153" spans="2:32" s="2" customFormat="1" ht="9.75" customHeight="1" x14ac:dyDescent="0.2">
      <c r="B153" s="130"/>
      <c r="C153" s="101"/>
      <c r="D153" s="101"/>
      <c r="E153" s="101"/>
      <c r="F153" s="101" t="s">
        <v>41</v>
      </c>
      <c r="G153" s="101"/>
      <c r="H153" s="102"/>
      <c r="I153" s="102"/>
      <c r="J153" s="103"/>
      <c r="K153" s="103"/>
      <c r="L153" s="103"/>
      <c r="M153" s="103" t="s">
        <v>35</v>
      </c>
      <c r="N153" s="103"/>
      <c r="O153" s="103"/>
      <c r="P153" s="103"/>
      <c r="Q153" s="103"/>
      <c r="R153" s="103" t="s">
        <v>35</v>
      </c>
      <c r="S153" s="103"/>
      <c r="T153" s="103"/>
      <c r="U153" s="103"/>
      <c r="V153" s="103"/>
      <c r="W153" s="103" t="s">
        <v>35</v>
      </c>
      <c r="X153" s="103"/>
      <c r="Y153" s="103"/>
      <c r="Z153" s="103"/>
      <c r="AA153" s="101"/>
      <c r="AB153" s="104"/>
      <c r="AC153" s="104"/>
      <c r="AD153" s="101"/>
      <c r="AE153" s="83"/>
      <c r="AF153" s="83"/>
    </row>
    <row r="154" spans="2:32" s="40" customFormat="1" hidden="1" x14ac:dyDescent="0.2">
      <c r="B154" s="131"/>
      <c r="C154" s="106"/>
      <c r="D154" s="107"/>
      <c r="E154" s="108"/>
      <c r="F154" s="109"/>
      <c r="G154" s="110"/>
      <c r="H154" s="111"/>
      <c r="I154" s="111"/>
      <c r="J154" s="112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4"/>
      <c r="Z154" s="114"/>
      <c r="AA154" s="115"/>
      <c r="AB154" s="116"/>
      <c r="AC154" s="116"/>
      <c r="AD154" s="122"/>
      <c r="AE154" s="84"/>
      <c r="AF154" s="84"/>
    </row>
    <row r="155" spans="2:32" s="40" customFormat="1" x14ac:dyDescent="0.2">
      <c r="B155" s="132"/>
      <c r="C155" s="106"/>
      <c r="D155" s="119" t="s">
        <v>66</v>
      </c>
      <c r="E155" s="118"/>
      <c r="F155" s="110"/>
      <c r="G155" s="110"/>
      <c r="H155" s="111"/>
      <c r="I155" s="111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4"/>
      <c r="Z155" s="114"/>
      <c r="AA155" s="115"/>
      <c r="AB155" s="116"/>
      <c r="AC155" s="120"/>
      <c r="AD155" s="118"/>
      <c r="AE155" s="84"/>
      <c r="AF155" s="84"/>
    </row>
    <row r="156" spans="2:32" s="40" customFormat="1" ht="33.75" x14ac:dyDescent="0.2">
      <c r="B156" s="133" t="s">
        <v>67</v>
      </c>
      <c r="C156" s="46"/>
      <c r="D156" s="41" t="s">
        <v>95</v>
      </c>
      <c r="E156" s="42" t="s">
        <v>68</v>
      </c>
      <c r="F156" s="44" t="s">
        <v>194</v>
      </c>
      <c r="G156" s="48" t="s">
        <v>52</v>
      </c>
      <c r="H156" s="49">
        <v>44313</v>
      </c>
      <c r="I156" s="49">
        <v>44357</v>
      </c>
      <c r="J156" s="45"/>
      <c r="K156" s="43">
        <f>SUM(1499853-2673)</f>
        <v>1497180</v>
      </c>
      <c r="L156" s="43"/>
      <c r="M156" s="43"/>
      <c r="N156" s="43">
        <f>K156+L156</f>
        <v>1497180</v>
      </c>
      <c r="O156" s="43"/>
      <c r="P156" s="43">
        <v>1497180</v>
      </c>
      <c r="Q156" s="43"/>
      <c r="R156" s="43"/>
      <c r="S156" s="43">
        <f>SUM(P156:R156)</f>
        <v>1497180</v>
      </c>
      <c r="T156" s="43"/>
      <c r="U156" s="43">
        <f>K156-P156</f>
        <v>0</v>
      </c>
      <c r="V156" s="43"/>
      <c r="W156" s="43"/>
      <c r="X156" s="43">
        <f>SUM(U156:W156)</f>
        <v>0</v>
      </c>
      <c r="Y156" s="50">
        <f>(P156/K156)*100</f>
        <v>100</v>
      </c>
      <c r="Z156" s="50">
        <v>100</v>
      </c>
      <c r="AA156" s="44" t="s">
        <v>138</v>
      </c>
      <c r="AB156" s="89" t="s">
        <v>139</v>
      </c>
      <c r="AC156" s="89" t="s">
        <v>139</v>
      </c>
      <c r="AD156" s="87"/>
      <c r="AE156" s="84"/>
      <c r="AF156" s="84"/>
    </row>
    <row r="157" spans="2:32" s="40" customFormat="1" x14ac:dyDescent="0.2">
      <c r="B157" s="135"/>
      <c r="C157" s="46"/>
      <c r="D157" s="41"/>
      <c r="E157" s="42"/>
      <c r="F157" s="47"/>
      <c r="G157" s="48"/>
      <c r="H157" s="49"/>
      <c r="I157" s="49"/>
      <c r="J157" s="45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50"/>
      <c r="Z157" s="50"/>
      <c r="AA157" s="44"/>
      <c r="AB157" s="89"/>
      <c r="AC157" s="89"/>
      <c r="AD157" s="87"/>
      <c r="AE157" s="84"/>
      <c r="AF157" s="84"/>
    </row>
    <row r="158" spans="2:32" s="40" customFormat="1" x14ac:dyDescent="0.2">
      <c r="B158" s="133"/>
      <c r="C158" s="46"/>
      <c r="D158" s="41"/>
      <c r="E158" s="42"/>
      <c r="F158" s="47"/>
      <c r="G158" s="48"/>
      <c r="H158" s="49"/>
      <c r="I158" s="49"/>
      <c r="J158" s="45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50"/>
      <c r="Z158" s="50"/>
      <c r="AA158" s="44"/>
      <c r="AB158" s="89"/>
      <c r="AC158" s="89"/>
      <c r="AD158" s="87"/>
      <c r="AE158" s="84"/>
      <c r="AF158" s="84"/>
    </row>
    <row r="159" spans="2:32" s="40" customFormat="1" x14ac:dyDescent="0.2">
      <c r="B159" s="133"/>
      <c r="C159" s="46"/>
      <c r="D159" s="41"/>
      <c r="E159" s="42"/>
      <c r="F159" s="47"/>
      <c r="G159" s="48"/>
      <c r="H159" s="49"/>
      <c r="I159" s="49"/>
      <c r="J159" s="45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50"/>
      <c r="Z159" s="50"/>
      <c r="AA159" s="44"/>
      <c r="AB159" s="89"/>
      <c r="AC159" s="89"/>
      <c r="AD159" s="87"/>
      <c r="AE159" s="84"/>
      <c r="AF159" s="84"/>
    </row>
    <row r="160" spans="2:32" s="40" customFormat="1" x14ac:dyDescent="0.2">
      <c r="B160" s="135"/>
      <c r="C160" s="46"/>
      <c r="D160" s="41"/>
      <c r="E160" s="42"/>
      <c r="F160" s="47"/>
      <c r="G160" s="48"/>
      <c r="H160" s="49"/>
      <c r="I160" s="49"/>
      <c r="J160" s="45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50"/>
      <c r="Z160" s="50"/>
      <c r="AA160" s="44"/>
      <c r="AB160" s="89"/>
      <c r="AC160" s="89"/>
      <c r="AD160" s="87"/>
      <c r="AE160" s="84"/>
      <c r="AF160" s="84"/>
    </row>
    <row r="161" spans="2:32" s="40" customFormat="1" x14ac:dyDescent="0.2">
      <c r="B161" s="133"/>
      <c r="C161" s="46"/>
      <c r="D161" s="41"/>
      <c r="E161" s="42"/>
      <c r="F161" s="47"/>
      <c r="G161" s="48"/>
      <c r="H161" s="49"/>
      <c r="I161" s="49"/>
      <c r="J161" s="45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50"/>
      <c r="Z161" s="50"/>
      <c r="AA161" s="44"/>
      <c r="AB161" s="89"/>
      <c r="AC161" s="89"/>
      <c r="AD161" s="87"/>
      <c r="AE161" s="84"/>
      <c r="AF161" s="84"/>
    </row>
    <row r="162" spans="2:32" s="40" customFormat="1" x14ac:dyDescent="0.2">
      <c r="B162" s="135"/>
      <c r="C162" s="46"/>
      <c r="D162" s="41"/>
      <c r="E162" s="42"/>
      <c r="F162" s="47"/>
      <c r="G162" s="48"/>
      <c r="H162" s="49"/>
      <c r="I162" s="49"/>
      <c r="J162" s="45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50"/>
      <c r="Z162" s="50"/>
      <c r="AA162" s="44"/>
      <c r="AB162" s="89"/>
      <c r="AC162" s="89"/>
      <c r="AD162" s="87"/>
      <c r="AE162" s="84"/>
      <c r="AF162" s="84"/>
    </row>
    <row r="163" spans="2:32" s="40" customFormat="1" ht="116.25" customHeight="1" x14ac:dyDescent="0.2">
      <c r="B163" s="133"/>
      <c r="C163" s="46"/>
      <c r="D163" s="41"/>
      <c r="E163" s="42"/>
      <c r="F163" s="47"/>
      <c r="G163" s="48"/>
      <c r="H163" s="49"/>
      <c r="I163" s="49"/>
      <c r="J163" s="45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50"/>
      <c r="Z163" s="50"/>
      <c r="AA163" s="44"/>
      <c r="AB163" s="89"/>
      <c r="AC163" s="89"/>
      <c r="AD163" s="87"/>
      <c r="AE163" s="84"/>
      <c r="AF163" s="84"/>
    </row>
    <row r="164" spans="2:32" s="40" customFormat="1" x14ac:dyDescent="0.2">
      <c r="B164" s="135"/>
      <c r="C164" s="46"/>
      <c r="D164" s="41"/>
      <c r="E164" s="42"/>
      <c r="F164" s="47"/>
      <c r="G164" s="48"/>
      <c r="H164" s="49"/>
      <c r="I164" s="49"/>
      <c r="J164" s="45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50"/>
      <c r="Z164" s="50"/>
      <c r="AA164" s="44"/>
      <c r="AB164" s="89"/>
      <c r="AC164" s="89"/>
      <c r="AD164" s="87"/>
      <c r="AE164" s="84"/>
      <c r="AF164" s="84"/>
    </row>
    <row r="165" spans="2:32" s="40" customFormat="1" x14ac:dyDescent="0.2">
      <c r="B165" s="133"/>
      <c r="C165" s="46"/>
      <c r="D165" s="41"/>
      <c r="E165" s="42"/>
      <c r="F165" s="47"/>
      <c r="G165" s="48"/>
      <c r="H165" s="49"/>
      <c r="I165" s="49"/>
      <c r="J165" s="45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50"/>
      <c r="Z165" s="50"/>
      <c r="AA165" s="44"/>
      <c r="AB165" s="89"/>
      <c r="AC165" s="89"/>
      <c r="AD165" s="87"/>
      <c r="AE165" s="84"/>
      <c r="AF165" s="84"/>
    </row>
    <row r="166" spans="2:32" s="40" customFormat="1" x14ac:dyDescent="0.2">
      <c r="B166" s="135"/>
      <c r="C166" s="46"/>
      <c r="D166" s="41"/>
      <c r="E166" s="42"/>
      <c r="F166" s="47"/>
      <c r="G166" s="48"/>
      <c r="H166" s="49"/>
      <c r="I166" s="49"/>
      <c r="J166" s="45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50"/>
      <c r="Z166" s="50"/>
      <c r="AA166" s="44"/>
      <c r="AB166" s="89"/>
      <c r="AC166" s="89"/>
      <c r="AD166" s="87"/>
      <c r="AE166" s="84"/>
      <c r="AF166" s="84"/>
    </row>
    <row r="167" spans="2:32" s="40" customFormat="1" x14ac:dyDescent="0.2">
      <c r="B167" s="133"/>
      <c r="C167" s="46"/>
      <c r="D167" s="41"/>
      <c r="E167" s="42"/>
      <c r="F167" s="47"/>
      <c r="G167" s="48"/>
      <c r="H167" s="49"/>
      <c r="I167" s="49"/>
      <c r="J167" s="45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50"/>
      <c r="Z167" s="50"/>
      <c r="AA167" s="44"/>
      <c r="AB167" s="89"/>
      <c r="AC167" s="89"/>
      <c r="AD167" s="87"/>
      <c r="AE167" s="84"/>
      <c r="AF167" s="84"/>
    </row>
    <row r="168" spans="2:32" s="40" customFormat="1" x14ac:dyDescent="0.2">
      <c r="B168" s="135"/>
      <c r="C168" s="46"/>
      <c r="D168" s="41"/>
      <c r="E168" s="42"/>
      <c r="F168" s="47"/>
      <c r="G168" s="48"/>
      <c r="H168" s="49"/>
      <c r="I168" s="49"/>
      <c r="J168" s="45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50"/>
      <c r="Z168" s="50"/>
      <c r="AA168" s="44"/>
      <c r="AB168" s="89"/>
      <c r="AC168" s="89"/>
      <c r="AD168" s="87"/>
      <c r="AE168" s="84"/>
      <c r="AF168" s="84"/>
    </row>
    <row r="169" spans="2:32" s="40" customFormat="1" x14ac:dyDescent="0.2">
      <c r="B169" s="135"/>
      <c r="C169" s="46"/>
      <c r="D169" s="41"/>
      <c r="E169" s="42"/>
      <c r="F169" s="47"/>
      <c r="G169" s="48"/>
      <c r="H169" s="49"/>
      <c r="I169" s="49"/>
      <c r="J169" s="45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50"/>
      <c r="Z169" s="50"/>
      <c r="AA169" s="44"/>
      <c r="AB169" s="89"/>
      <c r="AC169" s="89"/>
      <c r="AD169" s="87"/>
      <c r="AE169" s="84"/>
      <c r="AF169" s="84"/>
    </row>
    <row r="170" spans="2:32" s="40" customFormat="1" ht="42.75" customHeight="1" x14ac:dyDescent="0.2">
      <c r="B170" s="135"/>
      <c r="C170" s="46"/>
      <c r="D170" s="41"/>
      <c r="E170" s="42"/>
      <c r="F170" s="47"/>
      <c r="G170" s="48"/>
      <c r="H170" s="49"/>
      <c r="I170" s="49"/>
      <c r="J170" s="45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50"/>
      <c r="Z170" s="50"/>
      <c r="AA170" s="44"/>
      <c r="AB170" s="89"/>
      <c r="AC170" s="89"/>
      <c r="AD170" s="87"/>
      <c r="AE170" s="84"/>
      <c r="AF170" s="84"/>
    </row>
    <row r="171" spans="2:32" s="40" customFormat="1" x14ac:dyDescent="0.2">
      <c r="B171" s="133"/>
      <c r="C171" s="46"/>
      <c r="D171" s="41"/>
      <c r="E171" s="42"/>
      <c r="F171" s="47"/>
      <c r="G171" s="48"/>
      <c r="H171" s="49"/>
      <c r="I171" s="49"/>
      <c r="J171" s="45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50"/>
      <c r="Z171" s="50"/>
      <c r="AA171" s="44"/>
      <c r="AB171" s="89"/>
      <c r="AC171" s="89"/>
      <c r="AD171" s="87"/>
      <c r="AE171" s="84"/>
      <c r="AF171" s="84"/>
    </row>
    <row r="172" spans="2:32" s="40" customFormat="1" x14ac:dyDescent="0.2">
      <c r="B172" s="134"/>
      <c r="C172" s="52"/>
      <c r="D172" s="53"/>
      <c r="E172" s="70"/>
      <c r="F172" s="71"/>
      <c r="G172" s="54"/>
      <c r="H172" s="55"/>
      <c r="I172" s="55"/>
      <c r="J172" s="56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8"/>
      <c r="Z172" s="58"/>
      <c r="AA172" s="59"/>
      <c r="AB172" s="90"/>
      <c r="AC172" s="90"/>
      <c r="AD172" s="88"/>
      <c r="AE172" s="84"/>
      <c r="AF172" s="84"/>
    </row>
    <row r="173" spans="2:32" s="1" customFormat="1" x14ac:dyDescent="0.2">
      <c r="B173" s="126"/>
      <c r="H173" s="60"/>
      <c r="I173" s="61" t="s">
        <v>28</v>
      </c>
      <c r="J173" s="22"/>
      <c r="K173" s="36">
        <f>SUM(K154:K172)</f>
        <v>1497180</v>
      </c>
      <c r="L173" s="36"/>
      <c r="M173" s="36">
        <v>0</v>
      </c>
      <c r="N173" s="36">
        <f>SUM(N154:N172)</f>
        <v>1497180</v>
      </c>
      <c r="O173" s="36"/>
      <c r="P173" s="36">
        <f>SUM(P154:P172)</f>
        <v>1497180</v>
      </c>
      <c r="Q173" s="36"/>
      <c r="R173" s="36">
        <v>0</v>
      </c>
      <c r="S173" s="36">
        <f>SUM(S154:S172)</f>
        <v>1497180</v>
      </c>
      <c r="T173" s="36"/>
      <c r="U173" s="36">
        <f>SUM(U154:U172)</f>
        <v>0</v>
      </c>
      <c r="V173" s="36"/>
      <c r="W173" s="36"/>
      <c r="X173" s="36">
        <f>SUM(X154:X172)</f>
        <v>0</v>
      </c>
      <c r="Y173" s="22"/>
      <c r="Z173" s="22"/>
      <c r="AB173" s="14"/>
      <c r="AC173" s="14"/>
      <c r="AE173" s="25"/>
      <c r="AF173" s="25"/>
    </row>
    <row r="174" spans="2:32" s="1" customFormat="1" x14ac:dyDescent="0.2">
      <c r="B174" s="126"/>
      <c r="H174" s="60"/>
      <c r="I174" s="61" t="s">
        <v>29</v>
      </c>
      <c r="J174" s="23"/>
      <c r="K174" s="62">
        <f>K143+K173</f>
        <v>32514885</v>
      </c>
      <c r="L174" s="62"/>
      <c r="M174" s="62">
        <f>M143</f>
        <v>781944</v>
      </c>
      <c r="N174" s="62">
        <f>N143+N173</f>
        <v>33296829</v>
      </c>
      <c r="O174" s="62"/>
      <c r="P174" s="62">
        <f>P143+P173</f>
        <v>32514885</v>
      </c>
      <c r="Q174" s="62"/>
      <c r="R174" s="62">
        <f>R143</f>
        <v>781944</v>
      </c>
      <c r="S174" s="62">
        <f>S143+S173</f>
        <v>33296828.91</v>
      </c>
      <c r="T174" s="62"/>
      <c r="U174" s="62">
        <f>U173</f>
        <v>0</v>
      </c>
      <c r="V174" s="62"/>
      <c r="W174" s="62"/>
      <c r="X174" s="62">
        <f>X173</f>
        <v>0</v>
      </c>
      <c r="Y174" s="23"/>
      <c r="Z174" s="23"/>
      <c r="AB174" s="14"/>
      <c r="AC174" s="14"/>
      <c r="AE174" s="25"/>
      <c r="AF174" s="25"/>
    </row>
    <row r="175" spans="2:32" s="1" customFormat="1" x14ac:dyDescent="0.2">
      <c r="B175" s="126"/>
      <c r="H175" s="60"/>
      <c r="I175" s="61" t="s">
        <v>30</v>
      </c>
      <c r="J175" s="23"/>
      <c r="K175" s="62">
        <f>K174</f>
        <v>32514885</v>
      </c>
      <c r="L175" s="62"/>
      <c r="M175" s="62">
        <f>M174</f>
        <v>781944</v>
      </c>
      <c r="N175" s="62">
        <f>N174</f>
        <v>33296829</v>
      </c>
      <c r="O175" s="62"/>
      <c r="P175" s="62">
        <f>P174</f>
        <v>32514885</v>
      </c>
      <c r="Q175" s="62"/>
      <c r="R175" s="62">
        <f>R174</f>
        <v>781944</v>
      </c>
      <c r="S175" s="62">
        <f>S174</f>
        <v>33296828.91</v>
      </c>
      <c r="T175" s="62"/>
      <c r="U175" s="62">
        <f>U174</f>
        <v>0</v>
      </c>
      <c r="V175" s="62"/>
      <c r="W175" s="62"/>
      <c r="X175" s="62">
        <f>X174</f>
        <v>0</v>
      </c>
      <c r="Y175" s="23"/>
      <c r="Z175" s="23"/>
      <c r="AB175" s="14"/>
      <c r="AC175" s="14"/>
      <c r="AE175" s="25"/>
      <c r="AF175" s="25"/>
    </row>
    <row r="176" spans="2:32" s="1" customFormat="1" x14ac:dyDescent="0.2">
      <c r="B176" s="126"/>
      <c r="H176" s="60"/>
      <c r="I176" s="60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B176" s="14"/>
      <c r="AC176" s="14"/>
      <c r="AE176" s="25"/>
      <c r="AF176" s="25"/>
    </row>
    <row r="177" spans="2:32" s="1" customFormat="1" ht="13.5" customHeight="1" thickBot="1" x14ac:dyDescent="0.25">
      <c r="B177" s="126"/>
      <c r="D177" s="63"/>
      <c r="H177" s="60"/>
      <c r="I177" s="60"/>
      <c r="J177" s="5"/>
      <c r="K177" s="148"/>
      <c r="L177" s="148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49"/>
      <c r="Z177" s="149"/>
      <c r="AA177" s="149"/>
      <c r="AB177" s="149"/>
      <c r="AC177" s="149"/>
      <c r="AE177" s="25"/>
      <c r="AF177" s="25"/>
    </row>
    <row r="178" spans="2:32" s="1" customFormat="1" x14ac:dyDescent="0.2">
      <c r="B178" s="126"/>
      <c r="D178" s="137" t="s">
        <v>106</v>
      </c>
      <c r="E178" s="137"/>
      <c r="H178" s="60"/>
      <c r="I178" s="60"/>
      <c r="J178" s="5"/>
      <c r="K178" s="148"/>
      <c r="L178" s="148"/>
      <c r="M178" s="138"/>
      <c r="N178" s="138"/>
      <c r="O178" s="138"/>
      <c r="P178" s="5"/>
      <c r="Q178" s="5"/>
      <c r="R178" s="5"/>
      <c r="S178" s="5"/>
      <c r="T178" s="5"/>
      <c r="U178" s="5"/>
      <c r="V178" s="5"/>
      <c r="W178" s="5"/>
      <c r="X178" s="5"/>
      <c r="Y178" s="139" t="s">
        <v>108</v>
      </c>
      <c r="Z178" s="140"/>
      <c r="AA178" s="140"/>
      <c r="AB178" s="140"/>
      <c r="AC178" s="140"/>
      <c r="AE178" s="25"/>
      <c r="AF178" s="25"/>
    </row>
    <row r="179" spans="2:32" s="1" customFormat="1" ht="22.5" customHeight="1" x14ac:dyDescent="0.2">
      <c r="B179" s="126"/>
      <c r="D179" s="141" t="s">
        <v>107</v>
      </c>
      <c r="E179" s="141"/>
      <c r="H179" s="60"/>
      <c r="I179" s="60"/>
      <c r="J179" s="5"/>
      <c r="K179" s="5"/>
      <c r="L179" s="5"/>
      <c r="M179" s="138"/>
      <c r="N179" s="138"/>
      <c r="O179" s="138"/>
      <c r="P179" s="5"/>
      <c r="Q179" s="5"/>
      <c r="R179" s="5"/>
      <c r="S179" s="5"/>
      <c r="T179" s="5"/>
      <c r="U179" s="5"/>
      <c r="V179" s="5"/>
      <c r="W179" s="5"/>
      <c r="X179" s="79"/>
      <c r="Y179" s="154" t="s">
        <v>109</v>
      </c>
      <c r="Z179" s="154"/>
      <c r="AA179" s="154"/>
      <c r="AB179" s="154"/>
      <c r="AC179" s="154"/>
      <c r="AD179" s="79"/>
      <c r="AE179" s="25"/>
      <c r="AF179" s="25"/>
    </row>
  </sheetData>
  <mergeCells count="69">
    <mergeCell ref="Y51:AC51"/>
    <mergeCell ref="Y99:AC99"/>
    <mergeCell ref="Y147:AC147"/>
    <mergeCell ref="Y179:AC179"/>
    <mergeCell ref="D50:E50"/>
    <mergeCell ref="D51:E51"/>
    <mergeCell ref="D146:E146"/>
    <mergeCell ref="J103:K103"/>
    <mergeCell ref="O103:P103"/>
    <mergeCell ref="D147:E147"/>
    <mergeCell ref="T103:U103"/>
    <mergeCell ref="Y145:AC145"/>
    <mergeCell ref="M146:O146"/>
    <mergeCell ref="Y146:AC146"/>
    <mergeCell ref="J150:N150"/>
    <mergeCell ref="O150:S150"/>
    <mergeCell ref="Y49:AC49"/>
    <mergeCell ref="M50:O50"/>
    <mergeCell ref="Y50:AC50"/>
    <mergeCell ref="M51:O51"/>
    <mergeCell ref="H102:I102"/>
    <mergeCell ref="J102:N102"/>
    <mergeCell ref="O102:S102"/>
    <mergeCell ref="T102:X102"/>
    <mergeCell ref="AA102:AC102"/>
    <mergeCell ref="O54:S54"/>
    <mergeCell ref="T54:X54"/>
    <mergeCell ref="AA54:AC54"/>
    <mergeCell ref="J55:K55"/>
    <mergeCell ref="O55:P55"/>
    <mergeCell ref="T55:U55"/>
    <mergeCell ref="Y97:AC97"/>
    <mergeCell ref="B7:AD7"/>
    <mergeCell ref="B1:AD1"/>
    <mergeCell ref="B4:AD4"/>
    <mergeCell ref="B5:AD5"/>
    <mergeCell ref="B6:AD6"/>
    <mergeCell ref="B3:AD3"/>
    <mergeCell ref="B2:AD2"/>
    <mergeCell ref="H12:I12"/>
    <mergeCell ref="Y177:AC177"/>
    <mergeCell ref="J151:K151"/>
    <mergeCell ref="O151:P151"/>
    <mergeCell ref="T151:U151"/>
    <mergeCell ref="M147:O147"/>
    <mergeCell ref="H54:I54"/>
    <mergeCell ref="J54:N54"/>
    <mergeCell ref="J12:N12"/>
    <mergeCell ref="O12:S12"/>
    <mergeCell ref="T12:X12"/>
    <mergeCell ref="AA12:AC12"/>
    <mergeCell ref="J13:K13"/>
    <mergeCell ref="O13:P13"/>
    <mergeCell ref="T13:U13"/>
    <mergeCell ref="H150:I150"/>
    <mergeCell ref="T150:X150"/>
    <mergeCell ref="AA150:AC150"/>
    <mergeCell ref="D178:E178"/>
    <mergeCell ref="M178:O178"/>
    <mergeCell ref="D179:E179"/>
    <mergeCell ref="M179:O179"/>
    <mergeCell ref="Y178:AC178"/>
    <mergeCell ref="K177:L177"/>
    <mergeCell ref="K178:L178"/>
    <mergeCell ref="D98:E98"/>
    <mergeCell ref="M98:O98"/>
    <mergeCell ref="Y98:AC98"/>
    <mergeCell ref="D99:E99"/>
    <mergeCell ref="M99:O99"/>
  </mergeCells>
  <phoneticPr fontId="5" type="noConversion"/>
  <printOptions verticalCentered="1"/>
  <pageMargins left="0.78740157480314965" right="0.39370078740157483" top="1.1811023622047245" bottom="1.1811023622047245" header="0" footer="0"/>
  <pageSetup paperSize="5" scale="45" pageOrder="overThenDown" orientation="landscape" verticalDpi="4294967292" r:id="rId1"/>
  <headerFooter alignWithMargins="0"/>
  <rowBreaks count="2" manualBreakCount="2">
    <brk id="51" max="29" man="1"/>
    <brk id="99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8"/>
  <sheetViews>
    <sheetView showGridLines="0" view="pageBreakPreview" topLeftCell="B10" zoomScaleNormal="100" workbookViewId="0">
      <selection activeCell="O22" sqref="O22"/>
    </sheetView>
  </sheetViews>
  <sheetFormatPr baseColWidth="10" defaultRowHeight="12.75" x14ac:dyDescent="0.2"/>
  <cols>
    <col min="1" max="1" width="55.42578125" style="12" customWidth="1"/>
    <col min="2" max="2" width="12.42578125" style="26" customWidth="1"/>
    <col min="3" max="3" width="13.42578125" style="26" bestFit="1" customWidth="1"/>
    <col min="4" max="4" width="12.7109375" style="26" bestFit="1" customWidth="1"/>
    <col min="5" max="5" width="11" style="26" customWidth="1"/>
    <col min="6" max="6" width="11.42578125" style="26"/>
    <col min="7" max="7" width="11.5703125" style="26" customWidth="1"/>
    <col min="8" max="9" width="11.42578125" style="26"/>
    <col min="10" max="10" width="9.5703125" style="26" customWidth="1"/>
    <col min="11" max="16" width="11.42578125" style="26"/>
    <col min="17" max="16384" width="11.42578125" style="12"/>
  </cols>
  <sheetData>
    <row r="1" spans="1:29" x14ac:dyDescent="0.2">
      <c r="A1" s="139" t="s">
        <v>42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x14ac:dyDescent="0.2">
      <c r="A2" s="150" t="s">
        <v>44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x14ac:dyDescent="0.2">
      <c r="A3" s="150" t="s">
        <v>48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1:29" x14ac:dyDescent="0.2">
      <c r="A4" s="150" t="s">
        <v>47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1:29" x14ac:dyDescent="0.2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29" ht="18" x14ac:dyDescent="0.25">
      <c r="A6" s="153" t="s">
        <v>161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x14ac:dyDescent="0.2">
      <c r="A7" s="150" t="s">
        <v>102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x14ac:dyDescent="0.2">
      <c r="A8" s="158" t="s">
        <v>50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x14ac:dyDescent="0.2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x14ac:dyDescent="0.2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x14ac:dyDescent="0.2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7.5" customHeight="1" x14ac:dyDescent="0.2"/>
    <row r="14" spans="1:29" x14ac:dyDescent="0.2">
      <c r="A14" s="15"/>
      <c r="B14" s="155" t="s">
        <v>37</v>
      </c>
      <c r="C14" s="155"/>
      <c r="D14" s="155"/>
      <c r="E14" s="155"/>
      <c r="F14" s="156"/>
      <c r="G14" s="155" t="s">
        <v>36</v>
      </c>
      <c r="H14" s="155"/>
      <c r="I14" s="155"/>
      <c r="J14" s="155"/>
      <c r="K14" s="156"/>
      <c r="L14" s="155" t="s">
        <v>38</v>
      </c>
      <c r="M14" s="155"/>
      <c r="N14" s="155"/>
      <c r="O14" s="155"/>
      <c r="P14" s="156"/>
    </row>
    <row r="15" spans="1:29" x14ac:dyDescent="0.2">
      <c r="A15" s="16"/>
      <c r="B15" s="155" t="s">
        <v>33</v>
      </c>
      <c r="C15" s="156"/>
      <c r="D15" s="8"/>
      <c r="E15" s="8" t="s">
        <v>15</v>
      </c>
      <c r="F15" s="8"/>
      <c r="G15" s="157" t="s">
        <v>33</v>
      </c>
      <c r="H15" s="156"/>
      <c r="I15" s="8"/>
      <c r="J15" s="8" t="s">
        <v>15</v>
      </c>
      <c r="K15" s="8" t="s">
        <v>13</v>
      </c>
      <c r="L15" s="157" t="s">
        <v>33</v>
      </c>
      <c r="M15" s="156"/>
      <c r="N15" s="8"/>
      <c r="O15" s="8" t="s">
        <v>15</v>
      </c>
      <c r="P15" s="8" t="s">
        <v>13</v>
      </c>
    </row>
    <row r="16" spans="1:29" x14ac:dyDescent="0.2">
      <c r="A16" s="7" t="s">
        <v>49</v>
      </c>
      <c r="B16" s="17" t="s">
        <v>14</v>
      </c>
      <c r="C16" s="8" t="s">
        <v>32</v>
      </c>
      <c r="D16" s="8" t="s">
        <v>39</v>
      </c>
      <c r="E16" s="8" t="s">
        <v>166</v>
      </c>
      <c r="F16" s="8" t="s">
        <v>13</v>
      </c>
      <c r="G16" s="8" t="s">
        <v>14</v>
      </c>
      <c r="H16" s="8" t="s">
        <v>32</v>
      </c>
      <c r="I16" s="8" t="s">
        <v>39</v>
      </c>
      <c r="J16" s="8" t="s">
        <v>166</v>
      </c>
      <c r="K16" s="8"/>
      <c r="L16" s="8" t="s">
        <v>14</v>
      </c>
      <c r="M16" s="8" t="s">
        <v>32</v>
      </c>
      <c r="N16" s="8" t="s">
        <v>39</v>
      </c>
      <c r="O16" s="8" t="s">
        <v>166</v>
      </c>
      <c r="P16" s="8"/>
    </row>
    <row r="17" spans="1:18" x14ac:dyDescent="0.2">
      <c r="A17" s="18"/>
      <c r="B17" s="17"/>
      <c r="C17" s="8"/>
      <c r="D17" s="8"/>
      <c r="E17" s="125">
        <v>2020</v>
      </c>
      <c r="F17" s="8"/>
      <c r="G17" s="8"/>
      <c r="H17" s="8"/>
      <c r="I17" s="8"/>
      <c r="J17" s="125">
        <v>2020</v>
      </c>
      <c r="K17" s="8"/>
      <c r="L17" s="8"/>
      <c r="M17" s="8"/>
      <c r="N17" s="8"/>
      <c r="O17" s="125">
        <v>2020</v>
      </c>
      <c r="P17" s="8"/>
    </row>
    <row r="18" spans="1:18" x14ac:dyDescent="0.2">
      <c r="A18" s="15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</row>
    <row r="19" spans="1:18" x14ac:dyDescent="0.2">
      <c r="A19" s="20"/>
      <c r="B19" s="2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</row>
    <row r="20" spans="1:18" x14ac:dyDescent="0.2">
      <c r="A20" s="20"/>
      <c r="B20" s="21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8" x14ac:dyDescent="0.2">
      <c r="A21" s="20" t="str">
        <f>+'fondo 3'!D10</f>
        <v>URB. URBANIZACIÓN</v>
      </c>
      <c r="B21" s="21"/>
      <c r="C21" s="35">
        <f>'fondo 3'!N18+'fondo 3'!N19+'fondo 3'!N20+'fondo 3'!N22+'fondo 3'!N24+'fondo 3'!N26+'fondo 3'!N28+'fondo 3'!N30+'fondo 3'!N32+'fondo 3'!N34+'fondo 3'!N36+'fondo 3'!N38+'fondo 3'!N40+'fondo 3'!N42+'fondo 3'!N60+'fondo 3'!N62+'fondo 3'!N64+'fondo 3'!N66+'fondo 3'!N68</f>
        <v>23380780</v>
      </c>
      <c r="D21" s="35"/>
      <c r="E21" s="35"/>
      <c r="F21" s="35">
        <f>C21</f>
        <v>23380780</v>
      </c>
      <c r="G21" s="35"/>
      <c r="H21" s="35">
        <f>C21</f>
        <v>23380780</v>
      </c>
      <c r="I21" s="35"/>
      <c r="J21" s="35"/>
      <c r="K21" s="35">
        <f>C21</f>
        <v>23380780</v>
      </c>
      <c r="L21" s="35"/>
      <c r="M21" s="35">
        <f>+'fondo 3'!U95</f>
        <v>0</v>
      </c>
      <c r="N21" s="35"/>
      <c r="O21" s="35">
        <f>+'fondo 3'!W95</f>
        <v>0</v>
      </c>
      <c r="P21" s="35">
        <f>+'fondo 3'!X95</f>
        <v>0</v>
      </c>
    </row>
    <row r="22" spans="1:18" x14ac:dyDescent="0.2">
      <c r="A22" s="20" t="str">
        <f>+'fondo 3'!D100</f>
        <v>AGUA Y SANEAMIENTO</v>
      </c>
      <c r="B22" s="21"/>
      <c r="C22" s="35">
        <f>'fondo 3'!K108+'fondo 3'!K109+'fondo 3'!K110+'fondo 3'!K112+'fondo 3'!K114+'fondo 3'!K116+'fondo 3'!K118+'fondo 3'!K120+'fondo 3'!K122</f>
        <v>4302270</v>
      </c>
      <c r="D22" s="35"/>
      <c r="E22" s="35">
        <f>+'fondo 3'!M143</f>
        <v>781944</v>
      </c>
      <c r="F22" s="35">
        <f>C22+E22</f>
        <v>5084214</v>
      </c>
      <c r="G22" s="35"/>
      <c r="H22" s="35">
        <f t="shared" ref="H22:H25" si="0">C22</f>
        <v>4302270</v>
      </c>
      <c r="I22" s="35"/>
      <c r="J22" s="35">
        <f>+'fondo 3'!R143</f>
        <v>781944</v>
      </c>
      <c r="K22" s="35">
        <f>C22+J22</f>
        <v>5084214</v>
      </c>
      <c r="L22" s="35"/>
      <c r="M22" s="35">
        <f>+'fondo 3'!U143</f>
        <v>0</v>
      </c>
      <c r="N22" s="35"/>
      <c r="O22" s="35">
        <f>+'fondo 3'!W143</f>
        <v>0</v>
      </c>
      <c r="P22" s="35">
        <f>+'fondo 3'!X143</f>
        <v>0</v>
      </c>
    </row>
    <row r="23" spans="1:18" x14ac:dyDescent="0.2">
      <c r="A23" s="20" t="str">
        <f>+'fondo 3'!D148</f>
        <v>INFRAESTRUCTURA DEPORTIVA</v>
      </c>
      <c r="B23" s="21"/>
      <c r="C23" s="35">
        <f>'fondo 3'!K156</f>
        <v>1497180</v>
      </c>
      <c r="D23" s="35"/>
      <c r="E23" s="35"/>
      <c r="F23" s="35">
        <f>C23</f>
        <v>1497180</v>
      </c>
      <c r="G23" s="35"/>
      <c r="H23" s="35">
        <f t="shared" si="0"/>
        <v>1497180</v>
      </c>
      <c r="I23" s="35"/>
      <c r="J23" s="35"/>
      <c r="K23" s="35">
        <f t="shared" ref="K23:K25" si="1">C23</f>
        <v>1497180</v>
      </c>
      <c r="L23" s="35"/>
      <c r="M23" s="35">
        <f>+'fondo 3'!U175</f>
        <v>0</v>
      </c>
      <c r="N23" s="35"/>
      <c r="O23" s="35">
        <f>+'fondo 3'!W175</f>
        <v>0</v>
      </c>
      <c r="P23" s="35">
        <f>+'fondo 3'!X175</f>
        <v>0</v>
      </c>
    </row>
    <row r="24" spans="1:18" x14ac:dyDescent="0.2">
      <c r="A24" s="20" t="s">
        <v>155</v>
      </c>
      <c r="B24" s="21"/>
      <c r="C24" s="35">
        <f>'fondo 3'!K74+'fondo 3'!K76</f>
        <v>1343680</v>
      </c>
      <c r="D24" s="35"/>
      <c r="E24" s="35"/>
      <c r="F24" s="35">
        <f t="shared" ref="F24:F25" si="2">C24</f>
        <v>1343680</v>
      </c>
      <c r="G24" s="35"/>
      <c r="H24" s="35">
        <f t="shared" si="0"/>
        <v>1343680</v>
      </c>
      <c r="I24" s="35"/>
      <c r="J24" s="35"/>
      <c r="K24" s="35">
        <f t="shared" si="1"/>
        <v>1343680</v>
      </c>
      <c r="L24" s="35"/>
      <c r="M24" s="35">
        <v>0</v>
      </c>
      <c r="N24" s="35"/>
      <c r="O24" s="35">
        <v>0</v>
      </c>
      <c r="P24" s="35">
        <v>0</v>
      </c>
    </row>
    <row r="25" spans="1:18" x14ac:dyDescent="0.2">
      <c r="A25" s="20" t="s">
        <v>82</v>
      </c>
      <c r="B25" s="21"/>
      <c r="C25" s="35">
        <f>'fondo 3'!K79+'fondo 3'!K81</f>
        <v>1990975</v>
      </c>
      <c r="D25" s="35"/>
      <c r="E25" s="35"/>
      <c r="F25" s="35">
        <f t="shared" si="2"/>
        <v>1990975</v>
      </c>
      <c r="G25" s="35"/>
      <c r="H25" s="35">
        <f t="shared" si="0"/>
        <v>1990975</v>
      </c>
      <c r="I25" s="35"/>
      <c r="J25" s="35"/>
      <c r="K25" s="35">
        <f t="shared" si="1"/>
        <v>1990975</v>
      </c>
      <c r="L25" s="35"/>
      <c r="M25" s="35">
        <v>0</v>
      </c>
      <c r="N25" s="35"/>
      <c r="O25" s="35">
        <v>0</v>
      </c>
      <c r="P25" s="35">
        <v>0</v>
      </c>
    </row>
    <row r="26" spans="1:18" x14ac:dyDescent="0.2">
      <c r="A26" s="20"/>
      <c r="B26" s="21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8" ht="14.25" customHeight="1" x14ac:dyDescent="0.2">
      <c r="A27" s="20"/>
      <c r="B27" s="20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1"/>
      <c r="R27" s="1"/>
    </row>
    <row r="28" spans="1:18" x14ac:dyDescent="0.2">
      <c r="A28" s="20"/>
      <c r="B28" s="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1"/>
      <c r="R28" s="1"/>
    </row>
    <row r="29" spans="1:18" x14ac:dyDescent="0.2">
      <c r="A29" s="18"/>
      <c r="B29" s="22"/>
      <c r="C29" s="36" t="s">
        <v>53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1"/>
      <c r="R29" s="1"/>
    </row>
    <row r="30" spans="1:18" x14ac:dyDescent="0.2">
      <c r="B30" s="5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1"/>
      <c r="R30" s="1"/>
    </row>
    <row r="31" spans="1:18" x14ac:dyDescent="0.2">
      <c r="B31" s="23"/>
      <c r="C31" s="38">
        <f>SUM(C18:C29)</f>
        <v>32514885</v>
      </c>
      <c r="D31" s="38"/>
      <c r="E31" s="38">
        <f t="shared" ref="E31:O31" si="3">SUM(E18:E29)</f>
        <v>781944</v>
      </c>
      <c r="F31" s="38">
        <f t="shared" si="3"/>
        <v>33296829</v>
      </c>
      <c r="G31" s="38"/>
      <c r="H31" s="38">
        <f t="shared" si="3"/>
        <v>32514885</v>
      </c>
      <c r="I31" s="38"/>
      <c r="J31" s="38">
        <f t="shared" si="3"/>
        <v>781944</v>
      </c>
      <c r="K31" s="38">
        <f t="shared" si="3"/>
        <v>33296829</v>
      </c>
      <c r="L31" s="38"/>
      <c r="M31" s="38">
        <f t="shared" si="3"/>
        <v>0</v>
      </c>
      <c r="N31" s="38"/>
      <c r="O31" s="38">
        <f t="shared" si="3"/>
        <v>0</v>
      </c>
      <c r="P31" s="38">
        <f>SUM(P18:P29)</f>
        <v>0</v>
      </c>
      <c r="Q31" s="1"/>
      <c r="R31" s="1"/>
    </row>
    <row r="32" spans="1:18" x14ac:dyDescent="0.2">
      <c r="B32" s="5"/>
      <c r="C32" s="77"/>
      <c r="D32" s="5"/>
      <c r="E32" s="5"/>
      <c r="F32" s="39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  <c r="R32" s="1"/>
    </row>
    <row r="33" spans="1:18" x14ac:dyDescent="0.2">
      <c r="B33" s="5"/>
      <c r="C33" s="123"/>
      <c r="D33" s="5"/>
      <c r="E33" s="5"/>
      <c r="F33" s="5"/>
      <c r="G33" s="5"/>
      <c r="H33" s="5"/>
      <c r="I33" s="5"/>
      <c r="J33" s="5"/>
      <c r="K33" s="5"/>
      <c r="L33" s="5"/>
      <c r="M33" s="24"/>
      <c r="N33" s="24"/>
      <c r="O33" s="24"/>
      <c r="P33" s="24"/>
      <c r="Q33" s="25"/>
      <c r="R33" s="1"/>
    </row>
    <row r="34" spans="1:18" s="1" customFormat="1" ht="11.25" x14ac:dyDescent="0.2">
      <c r="B34" s="5"/>
      <c r="C34" s="78"/>
      <c r="D34" s="5"/>
      <c r="E34" s="5"/>
      <c r="F34" s="5"/>
      <c r="G34" s="5"/>
      <c r="H34" s="5"/>
      <c r="I34" s="5"/>
      <c r="J34" s="5"/>
      <c r="K34" s="5"/>
      <c r="L34" s="5"/>
      <c r="M34" s="150"/>
      <c r="N34" s="150"/>
      <c r="O34" s="150"/>
      <c r="P34" s="150"/>
      <c r="Q34" s="150"/>
    </row>
    <row r="35" spans="1:18" x14ac:dyDescent="0.2">
      <c r="A35" s="27"/>
      <c r="B35" s="28"/>
      <c r="C35" s="28"/>
      <c r="E35" s="29"/>
      <c r="F35" s="29"/>
      <c r="G35" s="29"/>
      <c r="H35" s="29"/>
      <c r="I35" s="29"/>
      <c r="K35" s="30"/>
      <c r="L35" s="31"/>
      <c r="M35" s="31"/>
      <c r="N35" s="31"/>
      <c r="O35" s="32"/>
      <c r="P35" s="28"/>
    </row>
    <row r="36" spans="1:18" x14ac:dyDescent="0.2">
      <c r="A36" s="137" t="s">
        <v>106</v>
      </c>
      <c r="B36" s="137"/>
      <c r="C36" s="33"/>
      <c r="E36" s="33"/>
      <c r="F36" s="33"/>
      <c r="G36" s="33"/>
      <c r="H36" s="33"/>
      <c r="I36" s="33"/>
      <c r="K36" s="33"/>
      <c r="L36" s="137" t="s">
        <v>108</v>
      </c>
      <c r="M36" s="137"/>
      <c r="N36" s="137"/>
      <c r="O36" s="137"/>
      <c r="P36" s="82"/>
    </row>
    <row r="37" spans="1:18" ht="35.25" customHeight="1" x14ac:dyDescent="0.2">
      <c r="A37" s="141" t="s">
        <v>107</v>
      </c>
      <c r="B37" s="141"/>
      <c r="C37" s="33"/>
      <c r="E37" s="33"/>
      <c r="F37" s="33"/>
      <c r="G37" s="33"/>
      <c r="H37" s="33"/>
      <c r="I37" s="33"/>
      <c r="K37" s="34"/>
      <c r="L37" s="154" t="s">
        <v>109</v>
      </c>
      <c r="M37" s="154"/>
      <c r="N37" s="154"/>
      <c r="O37" s="154"/>
      <c r="P37" s="79"/>
      <c r="Q37" s="79"/>
      <c r="R37" s="79"/>
    </row>
    <row r="38" spans="1:18" x14ac:dyDescent="0.2">
      <c r="E38" s="29"/>
      <c r="F38" s="29"/>
      <c r="G38" s="29"/>
      <c r="H38" s="29"/>
      <c r="I38" s="29"/>
    </row>
  </sheetData>
  <mergeCells count="19">
    <mergeCell ref="A5:P5"/>
    <mergeCell ref="A6:P6"/>
    <mergeCell ref="A7:P7"/>
    <mergeCell ref="A8:P8"/>
    <mergeCell ref="A1:P1"/>
    <mergeCell ref="A2:P2"/>
    <mergeCell ref="A3:P3"/>
    <mergeCell ref="A4:P4"/>
    <mergeCell ref="A37:B37"/>
    <mergeCell ref="L37:O37"/>
    <mergeCell ref="M34:Q34"/>
    <mergeCell ref="L36:O36"/>
    <mergeCell ref="B14:F14"/>
    <mergeCell ref="G14:K14"/>
    <mergeCell ref="L14:P14"/>
    <mergeCell ref="B15:C15"/>
    <mergeCell ref="G15:H15"/>
    <mergeCell ref="L15:M15"/>
    <mergeCell ref="A36:B36"/>
  </mergeCells>
  <phoneticPr fontId="5" type="noConversion"/>
  <printOptions horizontalCentered="1"/>
  <pageMargins left="1.1811023622047245" right="0.39370078740157483" top="1.1811023622047245" bottom="1.1811023622047245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fondo 3</vt:lpstr>
      <vt:lpstr>RESUMEN F3</vt:lpstr>
      <vt:lpstr>'fondo 3'!Área_de_impresión</vt:lpstr>
      <vt:lpstr>'RESUMEN F3'!Área_de_impresión</vt:lpstr>
      <vt:lpstr>'fondo 3'!Títulos_a_imprimir</vt:lpstr>
    </vt:vector>
  </TitlesOfParts>
  <Company>GOBIERNO DEL EDO. DE NAYARIT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COPLADENAY</dc:creator>
  <cp:lastModifiedBy>Propietario</cp:lastModifiedBy>
  <cp:lastPrinted>2022-01-17T18:35:18Z</cp:lastPrinted>
  <dcterms:created xsi:type="dcterms:W3CDTF">2001-01-16T22:20:23Z</dcterms:created>
  <dcterms:modified xsi:type="dcterms:W3CDTF">2022-01-19T19:20:10Z</dcterms:modified>
</cp:coreProperties>
</file>